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DANA\Documents\IUTEPI\COSTOS\"/>
    </mc:Choice>
  </mc:AlternateContent>
  <xr:revisionPtr revIDLastSave="0" documentId="13_ncr:1_{22442C17-D478-44B1-BAF8-D81EF3D2BDB0}" xr6:coauthVersionLast="47" xr6:coauthVersionMax="47" xr10:uidLastSave="{00000000-0000-0000-0000-000000000000}"/>
  <bookViews>
    <workbookView xWindow="-120" yWindow="-120" windowWidth="20640" windowHeight="11160" xr2:uid="{DDD76F86-AF4B-44EF-9AD5-0F4121A75F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24" i="1" l="1"/>
  <c r="Q123" i="1"/>
  <c r="P122" i="1"/>
  <c r="G121" i="1"/>
  <c r="K121" i="1" s="1"/>
  <c r="O121" i="1" s="1"/>
  <c r="S121" i="1" s="1"/>
  <c r="F120" i="1"/>
  <c r="J120" i="1" s="1"/>
  <c r="N120" i="1" s="1"/>
  <c r="R120" i="1" s="1"/>
  <c r="F119" i="1"/>
  <c r="I118" i="1"/>
  <c r="M118" i="1" s="1"/>
  <c r="Q118" i="1" s="1"/>
  <c r="E117" i="1"/>
  <c r="G116" i="1"/>
  <c r="K116" i="1" s="1"/>
  <c r="O116" i="1" s="1"/>
  <c r="S116" i="1" s="1"/>
  <c r="G115" i="1"/>
  <c r="K115" i="1" s="1"/>
  <c r="O115" i="1" s="1"/>
  <c r="S115" i="1" s="1"/>
  <c r="G114" i="1"/>
  <c r="H113" i="1"/>
  <c r="L113" i="1" s="1"/>
  <c r="P113" i="1" s="1"/>
  <c r="H112" i="1"/>
  <c r="L112" i="1" s="1"/>
  <c r="P112" i="1" s="1"/>
  <c r="H111" i="1"/>
  <c r="L111" i="1" s="1"/>
  <c r="P111" i="1" s="1"/>
  <c r="H110" i="1"/>
  <c r="L110" i="1" s="1"/>
  <c r="P110" i="1" s="1"/>
  <c r="H109" i="1"/>
  <c r="L109" i="1" s="1"/>
  <c r="P109" i="1" s="1"/>
  <c r="D108" i="1"/>
  <c r="S99" i="1"/>
  <c r="R99" i="1"/>
  <c r="Q99" i="1"/>
  <c r="P99" i="1"/>
  <c r="G95" i="1"/>
  <c r="K95" i="1" s="1"/>
  <c r="O95" i="1" s="1"/>
  <c r="F94" i="1"/>
  <c r="J94" i="1" s="1"/>
  <c r="N94" i="1" s="1"/>
  <c r="F93" i="1"/>
  <c r="I92" i="1"/>
  <c r="M92" i="1" s="1"/>
  <c r="E91" i="1"/>
  <c r="G90" i="1"/>
  <c r="K90" i="1" s="1"/>
  <c r="O90" i="1" s="1"/>
  <c r="G89" i="1"/>
  <c r="K89" i="1" s="1"/>
  <c r="O89" i="1" s="1"/>
  <c r="G88" i="1"/>
  <c r="H87" i="1"/>
  <c r="L87" i="1" s="1"/>
  <c r="H86" i="1"/>
  <c r="L86" i="1" s="1"/>
  <c r="H85" i="1"/>
  <c r="L85" i="1" s="1"/>
  <c r="H84" i="1"/>
  <c r="L84" i="1" s="1"/>
  <c r="H83" i="1"/>
  <c r="L83" i="1" s="1"/>
  <c r="D82" i="1"/>
  <c r="I62" i="1"/>
  <c r="H57" i="1"/>
  <c r="H56" i="1"/>
  <c r="H55" i="1"/>
  <c r="H54" i="1"/>
  <c r="H53" i="1"/>
  <c r="S69" i="1"/>
  <c r="R69" i="1"/>
  <c r="Q69" i="1"/>
  <c r="P69" i="1"/>
  <c r="O69" i="1"/>
  <c r="N69" i="1"/>
  <c r="M69" i="1"/>
  <c r="L69" i="1"/>
  <c r="G65" i="1"/>
  <c r="K65" i="1" s="1"/>
  <c r="F64" i="1"/>
  <c r="J64" i="1" s="1"/>
  <c r="F63" i="1"/>
  <c r="E61" i="1"/>
  <c r="G60" i="1"/>
  <c r="K60" i="1" s="1"/>
  <c r="G59" i="1"/>
  <c r="K59" i="1" s="1"/>
  <c r="G58" i="1"/>
  <c r="D52" i="1"/>
  <c r="G29" i="1"/>
  <c r="G28" i="1"/>
  <c r="G27" i="1"/>
  <c r="G34" i="1"/>
  <c r="F33" i="1"/>
  <c r="F32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0" i="1"/>
  <c r="E38" i="1" s="1"/>
  <c r="D21" i="1"/>
  <c r="D38" i="1" s="1"/>
  <c r="D125" i="1" l="1"/>
  <c r="H108" i="1"/>
  <c r="G125" i="1"/>
  <c r="K114" i="1"/>
  <c r="E125" i="1"/>
  <c r="I117" i="1"/>
  <c r="F125" i="1"/>
  <c r="J119" i="1"/>
  <c r="D69" i="1"/>
  <c r="H52" i="1"/>
  <c r="H69" i="1" s="1"/>
  <c r="G69" i="1"/>
  <c r="K58" i="1"/>
  <c r="K69" i="1" s="1"/>
  <c r="E69" i="1"/>
  <c r="I61" i="1"/>
  <c r="I69" i="1" s="1"/>
  <c r="F69" i="1"/>
  <c r="J63" i="1"/>
  <c r="J69" i="1" s="1"/>
  <c r="D99" i="1"/>
  <c r="H82" i="1"/>
  <c r="G99" i="1"/>
  <c r="K88" i="1"/>
  <c r="E99" i="1"/>
  <c r="I91" i="1"/>
  <c r="F99" i="1"/>
  <c r="J93" i="1"/>
  <c r="J125" i="1" l="1"/>
  <c r="N119" i="1"/>
  <c r="I125" i="1"/>
  <c r="M117" i="1"/>
  <c r="K125" i="1"/>
  <c r="O114" i="1"/>
  <c r="H125" i="1"/>
  <c r="L108" i="1"/>
  <c r="J99" i="1"/>
  <c r="N93" i="1"/>
  <c r="N99" i="1" s="1"/>
  <c r="I99" i="1"/>
  <c r="M91" i="1"/>
  <c r="M99" i="1" s="1"/>
  <c r="K99" i="1"/>
  <c r="O88" i="1"/>
  <c r="O99" i="1" s="1"/>
  <c r="H99" i="1"/>
  <c r="L82" i="1"/>
  <c r="L99" i="1" s="1"/>
  <c r="L125" i="1" l="1"/>
  <c r="P108" i="1"/>
  <c r="P125" i="1" s="1"/>
  <c r="O125" i="1"/>
  <c r="S114" i="1"/>
  <c r="S125" i="1" s="1"/>
  <c r="M125" i="1"/>
  <c r="Q117" i="1"/>
  <c r="Q125" i="1" s="1"/>
  <c r="N125" i="1"/>
  <c r="R119" i="1"/>
  <c r="R125" i="1" s="1"/>
</calcChain>
</file>

<file path=xl/sharedStrings.xml><?xml version="1.0" encoding="utf-8"?>
<sst xmlns="http://schemas.openxmlformats.org/spreadsheetml/2006/main" count="255" uniqueCount="71">
  <si>
    <t>MADERA DE PINO</t>
  </si>
  <si>
    <t>ENCHAPADO</t>
  </si>
  <si>
    <t>CHAPILLA</t>
  </si>
  <si>
    <t>PEGA BLANCA</t>
  </si>
  <si>
    <t>CLAVO 2"</t>
  </si>
  <si>
    <t>CLAVO 1 "</t>
  </si>
  <si>
    <t>ALQUILER</t>
  </si>
  <si>
    <t>ELECTRICIDAD</t>
  </si>
  <si>
    <t>DEPRECIACION</t>
  </si>
  <si>
    <t>CORTADORES</t>
  </si>
  <si>
    <t>ARMADORES</t>
  </si>
  <si>
    <t>SUPERVISOR</t>
  </si>
  <si>
    <t>VIGILANTE</t>
  </si>
  <si>
    <t>SERVICIOS</t>
  </si>
  <si>
    <t>LIJA Y PINTURA</t>
  </si>
  <si>
    <t>LIJADORES Y PINTADORES</t>
  </si>
  <si>
    <t>CONTROL DE CALIDAD</t>
  </si>
  <si>
    <t>MP</t>
  </si>
  <si>
    <t>MOD</t>
  </si>
  <si>
    <t>MOI</t>
  </si>
  <si>
    <t>CF</t>
  </si>
  <si>
    <t>DEPARTAMENTO A</t>
  </si>
  <si>
    <t>DEPARTAMENTO B</t>
  </si>
  <si>
    <t>DEPARTAMENTO C</t>
  </si>
  <si>
    <t>DEPARTAMENTO DE PRODUCTOS TERMINADOS</t>
  </si>
  <si>
    <t>PASA AL DEPARTAMENTO B EL 72%</t>
  </si>
  <si>
    <t>PASA AL DEPARTAMENTO C EL 89%</t>
  </si>
  <si>
    <t>PASA AL DEPARTAMENTO DE PRODUCTOS</t>
  </si>
  <si>
    <t>TERMINADOS EL 96%</t>
  </si>
  <si>
    <t>TOTALES</t>
  </si>
  <si>
    <t>HOY ESTAREMOS REALIZANDO UN EJERCICIO DE COSTO POR DEPARTAMENTO  EN DONDE NO PASARA EL 100% DE UN DEPARTAMENTO A OTRO.</t>
  </si>
  <si>
    <t>PARA AHORRAR TIEMPO Y EXPLICACIONES OMITIREMOS EL ENUNCIADO Y RESUMIREMOS A CADA UNA DE LAS PARTIDAS LA CUAL LA ENCONTRAREMOS</t>
  </si>
  <si>
    <t>EN LAS DOS PRIMERAS COLUMNAS.</t>
  </si>
  <si>
    <t>PARA REALIZAR ESTE EJERCICIO LO  HACEMOS POR PARTE, LA EXPLICACION SE REALIZARA POR DEPARTAMENTO, POR CADA DEPARTAMENTO REPETIREMOS EL CUADRO,</t>
  </si>
  <si>
    <t xml:space="preserve">SOLO PARA LA EXPLICACION, ESO NO QUERE DECIR QUE AL REALIZAR UN EJERCICIO DE ESTE TIPO DEBAN REPETIR EL CUADRO POR CADA DEPARTAMENTO, SE DEBE </t>
  </si>
  <si>
    <t>REALIZAR DIRECTO EN UN SOLO CUADRO.</t>
  </si>
  <si>
    <t>COMENCEMOS:</t>
  </si>
  <si>
    <t>EL PRIMER DEPARTAMENTO (EL "A"), SE RELIZARA DIERCTO COMO LOS ANTERIORES, DE LA SIGUIENTE MANERA:</t>
  </si>
  <si>
    <t xml:space="preserve">DE ESTA FORMA YA RELIZAMOS EL PRIMER DEPARTAMENTO, RECORDEMOS Y ACLAREMOS QUE EN ESTE EJERCICIO LOS GASTOS COMUNES SON </t>
  </si>
  <si>
    <t>ALQUILER, ELECTRICIDAD, DEPRECIACION, SUPERVISORES, VIGILANTE Y SERVICIOS, PARA EL PRIMER DEPARTAMENTO "A" SE UTILIZO EL 50% COMO</t>
  </si>
  <si>
    <t xml:space="preserve">HABIAMOS ACALADOS AL COMENZAR EL EJERCICIO. </t>
  </si>
  <si>
    <t>PARA LOS GASTOS COMUNES LOS DISTRIBUIREMOS EN 50% PARA "A", 25% PARA "B" Y 25% PARA "C" Y EL DEPARTAMENTO A SERA PARA CORTE</t>
  </si>
  <si>
    <t>EL DEPARTAMENTO B SERA PARA ENSAMBLAJE, EL DEPARTAMENTO C SERA PARA LIJADO, PINTADO, ACABADOS Y CONTROL DE CALIDAD Y EL ULTIMO</t>
  </si>
  <si>
    <t>DEPARTAMENTO ES DE PRODUCTOS TERMINADOS Y ALMACENAJE</t>
  </si>
  <si>
    <t>PARA EL SEGUNDO DEPARTAMENTO "B", PRIMERO COLOCAMOS LOS GASTOS PROPIOS DEL DEPARTAMENTO COMO SON MATERIA PRIMA Y MANO DE OBRA</t>
  </si>
  <si>
    <t>DIRECTA, EL RESTO DE LOS GASTOS COMUNES  EL 25 % DE LOS GASTOS INICIALES GENERALES Y A ESTOS LE VAMOS A SUMAR EL 72 % DE LOS GASTOS DEL DEPARTAMENTO "A"</t>
  </si>
  <si>
    <t xml:space="preserve">RECORDEMOS QUE DEL DEPARTAMENTO "A" PASAN TODOS LAS PARTIDAS EN UN 72% Y LE SUMAMOS ELPORCENTAJE DEL 25% EN LOS GASTOS COMUNES CORRESPONDIENTES </t>
  </si>
  <si>
    <t>A CADA DEPARTAMENTO, DE LA SIGUIENTE MANERA:</t>
  </si>
  <si>
    <t xml:space="preserve">GASTOS </t>
  </si>
  <si>
    <t>COMUNES</t>
  </si>
  <si>
    <t>50%=298.500</t>
  </si>
  <si>
    <t>25%=149.250</t>
  </si>
  <si>
    <t>50%=2.850</t>
  </si>
  <si>
    <t>25%=1.425</t>
  </si>
  <si>
    <t>50%=48.750</t>
  </si>
  <si>
    <t>25%=24.375</t>
  </si>
  <si>
    <t>50%=456.000</t>
  </si>
  <si>
    <t>25%=228.000</t>
  </si>
  <si>
    <t>50%=264.000</t>
  </si>
  <si>
    <t>25%=132.000</t>
  </si>
  <si>
    <t>50%=16.500</t>
  </si>
  <si>
    <t>25%=8.250</t>
  </si>
  <si>
    <t>AHORA REALIZAMOS LO MISMO PARA EL DEPARTAMENTO "C"</t>
  </si>
  <si>
    <t>AHORA PARA EL ULTIMO TRASPASO AL DEPARTAMENTO DE PRODUCTO TERMINDO PASA EL 96% DE LA PRODUCCION DE CADA UNA DE LAS PARTIDAS DE LA FORMA SIGUIENTE:</t>
  </si>
  <si>
    <t>CABE DESTACAR QUE EL PASO DEL PRODUCTO EN PROCESO DE UN DEPARTAMENTO A OTRO EN ESTE EJERCICIO NO ES POR DEFECTOS DE PRODUCCION</t>
  </si>
  <si>
    <t>ES POR NO TERMINAR LA PRODUCCION AL TERMINO DEL TIEMPO ESTABLECIDO, PARA EL "A" UN DIA, PARA EL "B" 4DIAS Y PARA EL "C" 2 DIAS</t>
  </si>
  <si>
    <t xml:space="preserve">EN LOS DEPARTAMENTOS "A", "B" Y "C" SOLO SE CALCULARA EL COSTO PRIMO Y EL COSTO DE CONVERSION, PARA EL DEPARTAMENTO DE PRODUCTOS </t>
  </si>
  <si>
    <t xml:space="preserve">TERMINADOS SI SE CALCULA TODO, COSTO PRIMO, COSTO DE CONVERSION, COSTO DE PRODUCCION, COSTO TOTAL, COSTO UNITARIO, UTILIDAD TOTAL Y </t>
  </si>
  <si>
    <t>UTILIDAD UNITARIA, SABIENDO QUE LA PRODUCCION TOTAL ES DE 1000 UNIDADES Y LA UTILIDAD SE ESTIMA EN UN 75%</t>
  </si>
  <si>
    <t>CALCULAR EL COSTO PRIMO, COSTO DE CONVERSION, COSTO DE PRODUCCION, COSTO TOTAL, COSTO UNITARIO, UTILIDAD TOTAL Y UTILIDAD UNITARIA</t>
  </si>
  <si>
    <t>CUALQUIER DUDA ME ESCRIBEN AL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</si>
</sst>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" fontId="0" fillId="0" borderId="0" xfId="0" applyNumberFormat="1"/>
    <xf numFmtId="4" fontId="0" fillId="0" borderId="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6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1" fillId="0" borderId="5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0" fillId="0" borderId="12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1" fillId="0" borderId="14" xfId="0" applyNumberFormat="1" applyFont="1" applyBorder="1" applyAlignment="1">
      <alignment horizontal="center"/>
    </xf>
    <xf numFmtId="4" fontId="1" fillId="0" borderId="16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4" fontId="0" fillId="0" borderId="11" xfId="0" applyNumberFormat="1" applyBorder="1"/>
    <xf numFmtId="4" fontId="1" fillId="0" borderId="17" xfId="0" applyNumberFormat="1" applyFont="1" applyBorder="1" applyAlignment="1">
      <alignment horizontal="center"/>
    </xf>
    <xf numFmtId="4" fontId="0" fillId="0" borderId="18" xfId="0" applyNumberFormat="1" applyBorder="1"/>
    <xf numFmtId="4" fontId="0" fillId="0" borderId="19" xfId="0" applyNumberFormat="1" applyBorder="1"/>
    <xf numFmtId="4" fontId="1" fillId="0" borderId="20" xfId="0" applyNumberFormat="1" applyFont="1" applyBorder="1" applyAlignment="1">
      <alignment horizontal="center"/>
    </xf>
    <xf numFmtId="4" fontId="0" fillId="0" borderId="21" xfId="0" applyNumberFormat="1" applyBorder="1"/>
    <xf numFmtId="4" fontId="0" fillId="0" borderId="22" xfId="0" applyNumberFormat="1" applyBorder="1"/>
    <xf numFmtId="4" fontId="0" fillId="0" borderId="24" xfId="0" applyNumberFormat="1" applyBorder="1"/>
    <xf numFmtId="4" fontId="0" fillId="0" borderId="25" xfId="0" applyNumberFormat="1" applyBorder="1"/>
    <xf numFmtId="4" fontId="1" fillId="0" borderId="1" xfId="0" applyNumberFormat="1" applyFont="1" applyBorder="1" applyAlignment="1">
      <alignment horizontal="center"/>
    </xf>
    <xf numFmtId="4" fontId="1" fillId="0" borderId="24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/>
    <xf numFmtId="4" fontId="1" fillId="0" borderId="25" xfId="0" applyNumberFormat="1" applyFont="1" applyBorder="1"/>
    <xf numFmtId="4" fontId="1" fillId="0" borderId="4" xfId="0" applyNumberFormat="1" applyFont="1" applyBorder="1"/>
    <xf numFmtId="4" fontId="1" fillId="0" borderId="3" xfId="0" applyNumberFormat="1" applyFont="1" applyBorder="1" applyAlignment="1">
      <alignment horizontal="center"/>
    </xf>
    <xf numFmtId="4" fontId="1" fillId="0" borderId="25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0" fillId="0" borderId="16" xfId="0" applyNumberFormat="1" applyBorder="1"/>
    <xf numFmtId="4" fontId="0" fillId="0" borderId="17" xfId="0" applyNumberFormat="1" applyBorder="1"/>
    <xf numFmtId="4" fontId="0" fillId="0" borderId="20" xfId="0" applyNumberFormat="1" applyBorder="1"/>
    <xf numFmtId="4" fontId="1" fillId="0" borderId="26" xfId="0" applyNumberFormat="1" applyFont="1" applyBorder="1" applyAlignment="1">
      <alignment horizontal="center"/>
    </xf>
    <xf numFmtId="4" fontId="1" fillId="0" borderId="27" xfId="0" applyNumberFormat="1" applyFont="1" applyBorder="1" applyAlignment="1">
      <alignment horizontal="center"/>
    </xf>
    <xf numFmtId="4" fontId="1" fillId="0" borderId="23" xfId="0" applyNumberFormat="1" applyFont="1" applyBorder="1"/>
    <xf numFmtId="4" fontId="1" fillId="2" borderId="11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center"/>
    </xf>
    <xf numFmtId="3" fontId="0" fillId="0" borderId="5" xfId="0" applyNumberFormat="1" applyBorder="1"/>
    <xf numFmtId="3" fontId="0" fillId="0" borderId="11" xfId="0" applyNumberFormat="1" applyBorder="1"/>
    <xf numFmtId="3" fontId="0" fillId="0" borderId="18" xfId="0" applyNumberFormat="1" applyBorder="1"/>
    <xf numFmtId="3" fontId="0" fillId="2" borderId="5" xfId="0" applyNumberFormat="1" applyFill="1" applyBorder="1"/>
    <xf numFmtId="3" fontId="0" fillId="2" borderId="11" xfId="0" applyNumberFormat="1" applyFill="1" applyBorder="1"/>
    <xf numFmtId="3" fontId="0" fillId="2" borderId="6" xfId="0" applyNumberFormat="1" applyFill="1" applyBorder="1"/>
    <xf numFmtId="3" fontId="0" fillId="0" borderId="7" xfId="0" applyNumberFormat="1" applyBorder="1"/>
    <xf numFmtId="3" fontId="0" fillId="0" borderId="12" xfId="0" applyNumberFormat="1" applyBorder="1"/>
    <xf numFmtId="3" fontId="0" fillId="0" borderId="19" xfId="0" applyNumberFormat="1" applyBorder="1"/>
    <xf numFmtId="3" fontId="0" fillId="2" borderId="7" xfId="0" applyNumberFormat="1" applyFill="1" applyBorder="1"/>
    <xf numFmtId="3" fontId="0" fillId="2" borderId="12" xfId="0" applyNumberFormat="1" applyFill="1" applyBorder="1"/>
    <xf numFmtId="3" fontId="0" fillId="2" borderId="8" xfId="0" applyNumberFormat="1" applyFill="1" applyBorder="1"/>
    <xf numFmtId="3" fontId="0" fillId="0" borderId="14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2" borderId="14" xfId="0" applyNumberFormat="1" applyFill="1" applyBorder="1"/>
    <xf numFmtId="3" fontId="0" fillId="2" borderId="16" xfId="0" applyNumberFormat="1" applyFill="1" applyBorder="1"/>
    <xf numFmtId="3" fontId="0" fillId="2" borderId="15" xfId="0" applyNumberFormat="1" applyFill="1" applyBorder="1"/>
    <xf numFmtId="3" fontId="1" fillId="0" borderId="23" xfId="0" applyNumberFormat="1" applyFont="1" applyBorder="1"/>
    <xf numFmtId="3" fontId="1" fillId="2" borderId="23" xfId="0" applyNumberFormat="1" applyFont="1" applyFill="1" applyBorder="1"/>
    <xf numFmtId="4" fontId="0" fillId="3" borderId="5" xfId="0" applyNumberFormat="1" applyFill="1" applyBorder="1"/>
    <xf numFmtId="4" fontId="0" fillId="3" borderId="11" xfId="0" applyNumberFormat="1" applyFill="1" applyBorder="1"/>
    <xf numFmtId="4" fontId="0" fillId="3" borderId="18" xfId="0" applyNumberFormat="1" applyFill="1" applyBorder="1"/>
    <xf numFmtId="4" fontId="0" fillId="3" borderId="7" xfId="0" applyNumberFormat="1" applyFill="1" applyBorder="1"/>
    <xf numFmtId="4" fontId="0" fillId="3" borderId="12" xfId="0" applyNumberFormat="1" applyFill="1" applyBorder="1"/>
    <xf numFmtId="4" fontId="0" fillId="3" borderId="19" xfId="0" applyNumberFormat="1" applyFill="1" applyBorder="1"/>
    <xf numFmtId="4" fontId="0" fillId="3" borderId="14" xfId="0" applyNumberFormat="1" applyFill="1" applyBorder="1"/>
    <xf numFmtId="4" fontId="0" fillId="3" borderId="16" xfId="0" applyNumberFormat="1" applyFill="1" applyBorder="1"/>
    <xf numFmtId="4" fontId="0" fillId="3" borderId="17" xfId="0" applyNumberFormat="1" applyFill="1" applyBorder="1"/>
    <xf numFmtId="4" fontId="1" fillId="3" borderId="23" xfId="0" applyNumberFormat="1" applyFont="1" applyFill="1" applyBorder="1"/>
    <xf numFmtId="4" fontId="0" fillId="3" borderId="6" xfId="0" applyNumberFormat="1" applyFill="1" applyBorder="1"/>
    <xf numFmtId="4" fontId="0" fillId="3" borderId="8" xfId="0" applyNumberFormat="1" applyFill="1" applyBorder="1"/>
    <xf numFmtId="4" fontId="0" fillId="3" borderId="15" xfId="0" applyNumberFormat="1" applyFill="1" applyBorder="1"/>
    <xf numFmtId="3" fontId="0" fillId="3" borderId="28" xfId="0" applyNumberFormat="1" applyFill="1" applyBorder="1"/>
    <xf numFmtId="3" fontId="0" fillId="3" borderId="11" xfId="0" applyNumberFormat="1" applyFill="1" applyBorder="1"/>
    <xf numFmtId="3" fontId="0" fillId="3" borderId="18" xfId="0" applyNumberFormat="1" applyFill="1" applyBorder="1"/>
    <xf numFmtId="3" fontId="0" fillId="3" borderId="7" xfId="0" applyNumberFormat="1" applyFill="1" applyBorder="1"/>
    <xf numFmtId="3" fontId="0" fillId="3" borderId="12" xfId="0" applyNumberFormat="1" applyFill="1" applyBorder="1"/>
    <xf numFmtId="3" fontId="0" fillId="3" borderId="19" xfId="0" applyNumberFormat="1" applyFill="1" applyBorder="1"/>
    <xf numFmtId="3" fontId="0" fillId="3" borderId="22" xfId="0" applyNumberFormat="1" applyFill="1" applyBorder="1"/>
    <xf numFmtId="3" fontId="0" fillId="3" borderId="8" xfId="0" applyNumberFormat="1" applyFill="1" applyBorder="1"/>
    <xf numFmtId="3" fontId="0" fillId="3" borderId="20" xfId="0" applyNumberFormat="1" applyFill="1" applyBorder="1"/>
    <xf numFmtId="3" fontId="0" fillId="3" borderId="16" xfId="0" applyNumberFormat="1" applyFill="1" applyBorder="1"/>
    <xf numFmtId="3" fontId="0" fillId="3" borderId="17" xfId="0" applyNumberFormat="1" applyFill="1" applyBorder="1"/>
    <xf numFmtId="3" fontId="1" fillId="3" borderId="23" xfId="0" applyNumberFormat="1" applyFont="1" applyFill="1" applyBorder="1"/>
    <xf numFmtId="3" fontId="0" fillId="3" borderId="5" xfId="0" applyNumberFormat="1" applyFill="1" applyBorder="1"/>
    <xf numFmtId="3" fontId="0" fillId="3" borderId="6" xfId="0" applyNumberFormat="1" applyFill="1" applyBorder="1"/>
    <xf numFmtId="3" fontId="0" fillId="3" borderId="9" xfId="0" applyNumberFormat="1" applyFill="1" applyBorder="1"/>
    <xf numFmtId="3" fontId="0" fillId="3" borderId="13" xfId="0" applyNumberFormat="1" applyFill="1" applyBorder="1"/>
    <xf numFmtId="3" fontId="0" fillId="3" borderId="10" xfId="0" applyNumberFormat="1" applyFill="1" applyBorder="1"/>
    <xf numFmtId="3" fontId="0" fillId="2" borderId="28" xfId="0" applyNumberFormat="1" applyFill="1" applyBorder="1"/>
    <xf numFmtId="3" fontId="0" fillId="2" borderId="18" xfId="0" applyNumberFormat="1" applyFill="1" applyBorder="1"/>
    <xf numFmtId="3" fontId="0" fillId="2" borderId="19" xfId="0" applyNumberFormat="1" applyFill="1" applyBorder="1"/>
    <xf numFmtId="3" fontId="0" fillId="2" borderId="22" xfId="0" applyNumberFormat="1" applyFill="1" applyBorder="1"/>
    <xf numFmtId="3" fontId="0" fillId="2" borderId="20" xfId="0" applyNumberFormat="1" applyFill="1" applyBorder="1"/>
    <xf numFmtId="3" fontId="0" fillId="2" borderId="17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F60EF-C829-45C5-9F17-876663642C16}">
  <dimension ref="A2:S132"/>
  <sheetViews>
    <sheetView tabSelected="1" topLeftCell="D1" workbookViewId="0">
      <selection activeCell="G6" sqref="G6"/>
    </sheetView>
  </sheetViews>
  <sheetFormatPr baseColWidth="10" defaultRowHeight="15" x14ac:dyDescent="0.25"/>
  <cols>
    <col min="1" max="1" width="13.140625" style="1" customWidth="1"/>
    <col min="2" max="2" width="24.28515625" style="1" customWidth="1"/>
    <col min="3" max="5" width="11.7109375" style="1" bestFit="1" customWidth="1"/>
    <col min="6" max="8" width="11.42578125" style="1"/>
    <col min="9" max="9" width="11.7109375" style="1" bestFit="1" customWidth="1"/>
    <col min="10" max="12" width="11.42578125" style="1"/>
    <col min="13" max="13" width="11.7109375" style="1" bestFit="1" customWidth="1"/>
    <col min="14" max="16" width="11.42578125" style="1"/>
    <col min="17" max="18" width="11.7109375" style="1" bestFit="1" customWidth="1"/>
    <col min="19" max="16384" width="11.42578125" style="1"/>
  </cols>
  <sheetData>
    <row r="2" spans="1:2" x14ac:dyDescent="0.25">
      <c r="B2" s="1" t="s">
        <v>30</v>
      </c>
    </row>
    <row r="3" spans="1:2" x14ac:dyDescent="0.25">
      <c r="B3" s="1" t="s">
        <v>66</v>
      </c>
    </row>
    <row r="4" spans="1:2" x14ac:dyDescent="0.25">
      <c r="B4" s="1" t="s">
        <v>67</v>
      </c>
    </row>
    <row r="5" spans="1:2" x14ac:dyDescent="0.25">
      <c r="B5" s="1" t="s">
        <v>68</v>
      </c>
    </row>
    <row r="6" spans="1:2" x14ac:dyDescent="0.25">
      <c r="B6" s="1" t="s">
        <v>64</v>
      </c>
    </row>
    <row r="7" spans="1:2" x14ac:dyDescent="0.25">
      <c r="B7" s="1" t="s">
        <v>65</v>
      </c>
    </row>
    <row r="8" spans="1:2" x14ac:dyDescent="0.25">
      <c r="B8" s="1" t="s">
        <v>41</v>
      </c>
    </row>
    <row r="9" spans="1:2" x14ac:dyDescent="0.25">
      <c r="B9" s="1" t="s">
        <v>42</v>
      </c>
    </row>
    <row r="10" spans="1:2" x14ac:dyDescent="0.25">
      <c r="B10" s="1" t="s">
        <v>43</v>
      </c>
    </row>
    <row r="11" spans="1:2" x14ac:dyDescent="0.25">
      <c r="B11" s="1" t="s">
        <v>31</v>
      </c>
    </row>
    <row r="12" spans="1:2" x14ac:dyDescent="0.25">
      <c r="B12" s="1" t="s">
        <v>32</v>
      </c>
    </row>
    <row r="13" spans="1:2" x14ac:dyDescent="0.25">
      <c r="B13" s="1" t="s">
        <v>33</v>
      </c>
    </row>
    <row r="14" spans="1:2" x14ac:dyDescent="0.25">
      <c r="A14" s="1" t="s">
        <v>48</v>
      </c>
      <c r="B14" s="1" t="s">
        <v>34</v>
      </c>
    </row>
    <row r="15" spans="1:2" x14ac:dyDescent="0.25">
      <c r="A15" s="1" t="s">
        <v>49</v>
      </c>
      <c r="B15" s="1" t="s">
        <v>35</v>
      </c>
    </row>
    <row r="16" spans="1:2" x14ac:dyDescent="0.25">
      <c r="A16" s="1" t="s">
        <v>6</v>
      </c>
      <c r="B16" s="1" t="s">
        <v>36</v>
      </c>
    </row>
    <row r="17" spans="1:19" x14ac:dyDescent="0.25">
      <c r="A17" s="1" t="s">
        <v>50</v>
      </c>
      <c r="B17" s="1" t="s">
        <v>37</v>
      </c>
    </row>
    <row r="18" spans="1:19" ht="15.75" thickBot="1" x14ac:dyDescent="0.3">
      <c r="A18" s="1" t="s">
        <v>51</v>
      </c>
    </row>
    <row r="19" spans="1:19" ht="15.75" thickTop="1" x14ac:dyDescent="0.25">
      <c r="B19" s="6"/>
      <c r="C19" s="7"/>
      <c r="D19" s="10" t="s">
        <v>21</v>
      </c>
      <c r="E19" s="11"/>
      <c r="F19" s="11"/>
      <c r="G19" s="11"/>
      <c r="H19" s="11" t="s">
        <v>22</v>
      </c>
      <c r="I19" s="11"/>
      <c r="J19" s="11"/>
      <c r="K19" s="11"/>
      <c r="L19" s="11" t="s">
        <v>23</v>
      </c>
      <c r="M19" s="11"/>
      <c r="N19" s="11"/>
      <c r="O19" s="11"/>
      <c r="P19" s="11" t="s">
        <v>24</v>
      </c>
      <c r="Q19" s="11"/>
      <c r="R19" s="11"/>
      <c r="S19" s="12"/>
    </row>
    <row r="20" spans="1:19" ht="15.75" thickBot="1" x14ac:dyDescent="0.3">
      <c r="A20" s="1" t="s">
        <v>7</v>
      </c>
      <c r="B20" s="14"/>
      <c r="C20" s="15"/>
      <c r="D20" s="16" t="s">
        <v>17</v>
      </c>
      <c r="E20" s="17" t="s">
        <v>18</v>
      </c>
      <c r="F20" s="17" t="s">
        <v>19</v>
      </c>
      <c r="G20" s="20" t="s">
        <v>20</v>
      </c>
      <c r="H20" s="16" t="s">
        <v>17</v>
      </c>
      <c r="I20" s="17" t="s">
        <v>18</v>
      </c>
      <c r="J20" s="17" t="s">
        <v>19</v>
      </c>
      <c r="K20" s="18" t="s">
        <v>20</v>
      </c>
      <c r="L20" s="23" t="s">
        <v>17</v>
      </c>
      <c r="M20" s="17" t="s">
        <v>18</v>
      </c>
      <c r="N20" s="17" t="s">
        <v>19</v>
      </c>
      <c r="O20" s="17" t="s">
        <v>20</v>
      </c>
      <c r="P20" s="17" t="s">
        <v>17</v>
      </c>
      <c r="Q20" s="17" t="s">
        <v>18</v>
      </c>
      <c r="R20" s="17" t="s">
        <v>19</v>
      </c>
      <c r="S20" s="18" t="s">
        <v>20</v>
      </c>
    </row>
    <row r="21" spans="1:19" ht="15.75" thickTop="1" x14ac:dyDescent="0.25">
      <c r="A21" s="1" t="s">
        <v>52</v>
      </c>
      <c r="B21" s="6" t="s">
        <v>0</v>
      </c>
      <c r="C21" s="7">
        <v>1365000</v>
      </c>
      <c r="D21" s="67">
        <f>+C21</f>
        <v>1365000</v>
      </c>
      <c r="E21" s="68"/>
      <c r="F21" s="68"/>
      <c r="G21" s="69"/>
      <c r="H21" s="6"/>
      <c r="I21" s="19"/>
      <c r="J21" s="19"/>
      <c r="K21" s="7"/>
      <c r="L21" s="24"/>
      <c r="M21" s="19"/>
      <c r="N21" s="19"/>
      <c r="O21" s="21"/>
      <c r="P21" s="6"/>
      <c r="Q21" s="19"/>
      <c r="R21" s="19"/>
      <c r="S21" s="7"/>
    </row>
    <row r="22" spans="1:19" x14ac:dyDescent="0.25">
      <c r="A22" s="1" t="s">
        <v>53</v>
      </c>
      <c r="B22" s="8" t="s">
        <v>1</v>
      </c>
      <c r="C22" s="9">
        <v>650000</v>
      </c>
      <c r="D22" s="70"/>
      <c r="E22" s="71"/>
      <c r="F22" s="71"/>
      <c r="G22" s="72"/>
      <c r="H22" s="8"/>
      <c r="I22" s="13"/>
      <c r="J22" s="13"/>
      <c r="K22" s="9"/>
      <c r="L22" s="25"/>
      <c r="M22" s="13"/>
      <c r="N22" s="13"/>
      <c r="O22" s="22"/>
      <c r="P22" s="8"/>
      <c r="Q22" s="13"/>
      <c r="R22" s="13"/>
      <c r="S22" s="9"/>
    </row>
    <row r="23" spans="1:19" x14ac:dyDescent="0.25">
      <c r="B23" s="8" t="s">
        <v>2</v>
      </c>
      <c r="C23" s="9">
        <v>87100</v>
      </c>
      <c r="D23" s="70"/>
      <c r="E23" s="71"/>
      <c r="F23" s="71"/>
      <c r="G23" s="72"/>
      <c r="H23" s="8"/>
      <c r="I23" s="13"/>
      <c r="J23" s="13"/>
      <c r="K23" s="9"/>
      <c r="L23" s="25"/>
      <c r="M23" s="13"/>
      <c r="N23" s="13"/>
      <c r="O23" s="22"/>
      <c r="P23" s="8"/>
      <c r="Q23" s="13"/>
      <c r="R23" s="13"/>
      <c r="S23" s="9"/>
    </row>
    <row r="24" spans="1:19" x14ac:dyDescent="0.25">
      <c r="A24" s="1" t="s">
        <v>8</v>
      </c>
      <c r="B24" s="8" t="s">
        <v>3</v>
      </c>
      <c r="C24" s="9">
        <v>12000</v>
      </c>
      <c r="D24" s="70"/>
      <c r="E24" s="71"/>
      <c r="F24" s="71"/>
      <c r="G24" s="72"/>
      <c r="H24" s="8"/>
      <c r="I24" s="13"/>
      <c r="J24" s="13"/>
      <c r="K24" s="9"/>
      <c r="L24" s="25"/>
      <c r="M24" s="13"/>
      <c r="N24" s="13"/>
      <c r="O24" s="22"/>
      <c r="P24" s="8"/>
      <c r="Q24" s="13"/>
      <c r="R24" s="13"/>
      <c r="S24" s="9"/>
    </row>
    <row r="25" spans="1:19" x14ac:dyDescent="0.25">
      <c r="A25" s="1" t="s">
        <v>54</v>
      </c>
      <c r="B25" s="8" t="s">
        <v>4</v>
      </c>
      <c r="C25" s="9">
        <v>2640</v>
      </c>
      <c r="D25" s="70"/>
      <c r="E25" s="71"/>
      <c r="F25" s="71"/>
      <c r="G25" s="72"/>
      <c r="H25" s="8"/>
      <c r="I25" s="13"/>
      <c r="J25" s="13"/>
      <c r="K25" s="9"/>
      <c r="L25" s="25"/>
      <c r="M25" s="13"/>
      <c r="N25" s="13"/>
      <c r="O25" s="22"/>
      <c r="P25" s="8"/>
      <c r="Q25" s="13"/>
      <c r="R25" s="13"/>
      <c r="S25" s="9"/>
    </row>
    <row r="26" spans="1:19" x14ac:dyDescent="0.25">
      <c r="A26" s="1" t="s">
        <v>55</v>
      </c>
      <c r="B26" s="8" t="s">
        <v>5</v>
      </c>
      <c r="C26" s="9">
        <v>3600</v>
      </c>
      <c r="D26" s="70"/>
      <c r="E26" s="71"/>
      <c r="F26" s="71"/>
      <c r="G26" s="72"/>
      <c r="H26" s="8"/>
      <c r="I26" s="13"/>
      <c r="J26" s="13"/>
      <c r="K26" s="9"/>
      <c r="L26" s="25"/>
      <c r="M26" s="13"/>
      <c r="N26" s="13"/>
      <c r="O26" s="22"/>
      <c r="P26" s="8"/>
      <c r="Q26" s="13"/>
      <c r="R26" s="13"/>
      <c r="S26" s="9"/>
    </row>
    <row r="27" spans="1:19" x14ac:dyDescent="0.25">
      <c r="B27" s="8" t="s">
        <v>6</v>
      </c>
      <c r="C27" s="9">
        <v>597000</v>
      </c>
      <c r="D27" s="70"/>
      <c r="E27" s="71"/>
      <c r="F27" s="71"/>
      <c r="G27" s="72">
        <f t="shared" ref="G27:G29" si="0">+C27*50%</f>
        <v>298500</v>
      </c>
      <c r="H27" s="8"/>
      <c r="I27" s="13"/>
      <c r="J27" s="13"/>
      <c r="K27" s="9"/>
      <c r="L27" s="25"/>
      <c r="M27" s="13"/>
      <c r="N27" s="13"/>
      <c r="O27" s="22"/>
      <c r="P27" s="8"/>
      <c r="Q27" s="13"/>
      <c r="R27" s="13"/>
      <c r="S27" s="9"/>
    </row>
    <row r="28" spans="1:19" x14ac:dyDescent="0.25">
      <c r="A28" s="1" t="s">
        <v>11</v>
      </c>
      <c r="B28" s="8" t="s">
        <v>7</v>
      </c>
      <c r="C28" s="9">
        <v>5700</v>
      </c>
      <c r="D28" s="70"/>
      <c r="E28" s="71"/>
      <c r="F28" s="71"/>
      <c r="G28" s="72">
        <f t="shared" si="0"/>
        <v>2850</v>
      </c>
      <c r="H28" s="8"/>
      <c r="I28" s="13"/>
      <c r="J28" s="13"/>
      <c r="K28" s="9"/>
      <c r="L28" s="25"/>
      <c r="M28" s="13"/>
      <c r="N28" s="13"/>
      <c r="O28" s="22"/>
      <c r="P28" s="8"/>
      <c r="Q28" s="13"/>
      <c r="R28" s="13"/>
      <c r="S28" s="9"/>
    </row>
    <row r="29" spans="1:19" x14ac:dyDescent="0.25">
      <c r="A29" s="1" t="s">
        <v>56</v>
      </c>
      <c r="B29" s="8" t="s">
        <v>8</v>
      </c>
      <c r="C29" s="9">
        <v>97500</v>
      </c>
      <c r="D29" s="70"/>
      <c r="E29" s="71"/>
      <c r="F29" s="71"/>
      <c r="G29" s="72">
        <f t="shared" si="0"/>
        <v>48750</v>
      </c>
      <c r="H29" s="8"/>
      <c r="I29" s="13"/>
      <c r="J29" s="13"/>
      <c r="K29" s="9"/>
      <c r="L29" s="25"/>
      <c r="M29" s="13"/>
      <c r="N29" s="13"/>
      <c r="O29" s="22"/>
      <c r="P29" s="8"/>
      <c r="Q29" s="13"/>
      <c r="R29" s="13"/>
      <c r="S29" s="9"/>
    </row>
    <row r="30" spans="1:19" x14ac:dyDescent="0.25">
      <c r="A30" s="1" t="s">
        <v>57</v>
      </c>
      <c r="B30" s="8" t="s">
        <v>9</v>
      </c>
      <c r="C30" s="9">
        <v>1680000</v>
      </c>
      <c r="D30" s="70"/>
      <c r="E30" s="71">
        <f>+C30</f>
        <v>1680000</v>
      </c>
      <c r="F30" s="71"/>
      <c r="G30" s="72"/>
      <c r="H30" s="8"/>
      <c r="I30" s="13"/>
      <c r="J30" s="13"/>
      <c r="K30" s="9"/>
      <c r="L30" s="25"/>
      <c r="M30" s="13"/>
      <c r="N30" s="13"/>
      <c r="O30" s="22"/>
      <c r="P30" s="8"/>
      <c r="Q30" s="13"/>
      <c r="R30" s="13"/>
      <c r="S30" s="9"/>
    </row>
    <row r="31" spans="1:19" x14ac:dyDescent="0.25">
      <c r="B31" s="8" t="s">
        <v>10</v>
      </c>
      <c r="C31" s="9">
        <v>5184000</v>
      </c>
      <c r="D31" s="70"/>
      <c r="E31" s="71"/>
      <c r="F31" s="71"/>
      <c r="G31" s="72"/>
      <c r="H31" s="8"/>
      <c r="I31" s="13"/>
      <c r="J31" s="13"/>
      <c r="K31" s="9"/>
      <c r="L31" s="25"/>
      <c r="M31" s="13"/>
      <c r="N31" s="13"/>
      <c r="O31" s="22"/>
      <c r="P31" s="8"/>
      <c r="Q31" s="13"/>
      <c r="R31" s="13"/>
      <c r="S31" s="9"/>
    </row>
    <row r="32" spans="1:19" x14ac:dyDescent="0.25">
      <c r="A32" s="1" t="s">
        <v>12</v>
      </c>
      <c r="B32" s="8" t="s">
        <v>11</v>
      </c>
      <c r="C32" s="9">
        <v>912000</v>
      </c>
      <c r="D32" s="70"/>
      <c r="E32" s="71"/>
      <c r="F32" s="71">
        <f>+C32*50%</f>
        <v>456000</v>
      </c>
      <c r="G32" s="72"/>
      <c r="H32" s="8"/>
      <c r="I32" s="13"/>
      <c r="J32" s="13"/>
      <c r="K32" s="9"/>
      <c r="L32" s="25"/>
      <c r="M32" s="13"/>
      <c r="N32" s="13"/>
      <c r="O32" s="22"/>
      <c r="P32" s="8"/>
      <c r="Q32" s="13"/>
      <c r="R32" s="13"/>
      <c r="S32" s="9"/>
    </row>
    <row r="33" spans="1:19" x14ac:dyDescent="0.25">
      <c r="A33" s="1" t="s">
        <v>58</v>
      </c>
      <c r="B33" s="8" t="s">
        <v>12</v>
      </c>
      <c r="C33" s="9">
        <v>528000</v>
      </c>
      <c r="D33" s="70"/>
      <c r="E33" s="71"/>
      <c r="F33" s="71">
        <f>+C33*50%</f>
        <v>264000</v>
      </c>
      <c r="G33" s="72"/>
      <c r="H33" s="8"/>
      <c r="I33" s="13"/>
      <c r="J33" s="13"/>
      <c r="K33" s="9"/>
      <c r="L33" s="25"/>
      <c r="M33" s="13"/>
      <c r="N33" s="13"/>
      <c r="O33" s="22"/>
      <c r="P33" s="8"/>
      <c r="Q33" s="13"/>
      <c r="R33" s="13"/>
      <c r="S33" s="9"/>
    </row>
    <row r="34" spans="1:19" x14ac:dyDescent="0.25">
      <c r="A34" s="1" t="s">
        <v>59</v>
      </c>
      <c r="B34" s="8" t="s">
        <v>13</v>
      </c>
      <c r="C34" s="9">
        <v>33000</v>
      </c>
      <c r="D34" s="70"/>
      <c r="E34" s="71"/>
      <c r="F34" s="71"/>
      <c r="G34" s="72">
        <f>+C34*50%</f>
        <v>16500</v>
      </c>
      <c r="H34" s="8"/>
      <c r="I34" s="13"/>
      <c r="J34" s="13"/>
      <c r="K34" s="9"/>
      <c r="L34" s="25"/>
      <c r="M34" s="13"/>
      <c r="N34" s="13"/>
      <c r="O34" s="22"/>
      <c r="P34" s="8"/>
      <c r="Q34" s="13"/>
      <c r="R34" s="13"/>
      <c r="S34" s="9"/>
    </row>
    <row r="35" spans="1:19" x14ac:dyDescent="0.25">
      <c r="B35" s="8" t="s">
        <v>14</v>
      </c>
      <c r="C35" s="9">
        <v>225000</v>
      </c>
      <c r="D35" s="70"/>
      <c r="E35" s="71"/>
      <c r="F35" s="71"/>
      <c r="G35" s="72"/>
      <c r="H35" s="8"/>
      <c r="I35" s="13"/>
      <c r="J35" s="13"/>
      <c r="K35" s="9"/>
      <c r="L35" s="25"/>
      <c r="M35" s="13"/>
      <c r="N35" s="13"/>
      <c r="O35" s="22"/>
      <c r="P35" s="8"/>
      <c r="Q35" s="13"/>
      <c r="R35" s="13"/>
      <c r="S35" s="9"/>
    </row>
    <row r="36" spans="1:19" x14ac:dyDescent="0.25">
      <c r="A36" s="1" t="s">
        <v>13</v>
      </c>
      <c r="B36" s="8" t="s">
        <v>15</v>
      </c>
      <c r="C36" s="9">
        <v>830000</v>
      </c>
      <c r="D36" s="70"/>
      <c r="E36" s="71"/>
      <c r="F36" s="71"/>
      <c r="G36" s="72"/>
      <c r="H36" s="8"/>
      <c r="I36" s="13"/>
      <c r="J36" s="13"/>
      <c r="K36" s="9"/>
      <c r="L36" s="25"/>
      <c r="M36" s="13"/>
      <c r="N36" s="13"/>
      <c r="O36" s="22"/>
      <c r="P36" s="8"/>
      <c r="Q36" s="13"/>
      <c r="R36" s="13"/>
      <c r="S36" s="9"/>
    </row>
    <row r="37" spans="1:19" ht="15.75" thickBot="1" x14ac:dyDescent="0.3">
      <c r="A37" s="1" t="s">
        <v>60</v>
      </c>
      <c r="B37" s="14" t="s">
        <v>16</v>
      </c>
      <c r="C37" s="15">
        <v>198000</v>
      </c>
      <c r="D37" s="73"/>
      <c r="E37" s="74"/>
      <c r="F37" s="74"/>
      <c r="G37" s="75"/>
      <c r="H37" s="14"/>
      <c r="I37" s="37"/>
      <c r="J37" s="37"/>
      <c r="K37" s="15"/>
      <c r="L37" s="39"/>
      <c r="M37" s="37"/>
      <c r="N37" s="37"/>
      <c r="O37" s="38"/>
      <c r="P37" s="14"/>
      <c r="Q37" s="37"/>
      <c r="R37" s="37"/>
      <c r="S37" s="15"/>
    </row>
    <row r="38" spans="1:19" ht="22.5" customHeight="1" thickTop="1" thickBot="1" x14ac:dyDescent="0.3">
      <c r="A38" s="1" t="s">
        <v>61</v>
      </c>
      <c r="B38" s="40" t="s">
        <v>29</v>
      </c>
      <c r="C38" s="41"/>
      <c r="D38" s="76">
        <f>SUM(D21:D37)</f>
        <v>1365000</v>
      </c>
      <c r="E38" s="76">
        <f t="shared" ref="E38:S38" si="1">SUM(E21:E37)</f>
        <v>1680000</v>
      </c>
      <c r="F38" s="76">
        <f t="shared" si="1"/>
        <v>720000</v>
      </c>
      <c r="G38" s="76">
        <f t="shared" si="1"/>
        <v>366600</v>
      </c>
      <c r="H38" s="42">
        <f t="shared" si="1"/>
        <v>0</v>
      </c>
      <c r="I38" s="42">
        <f t="shared" si="1"/>
        <v>0</v>
      </c>
      <c r="J38" s="42">
        <f t="shared" si="1"/>
        <v>0</v>
      </c>
      <c r="K38" s="42">
        <f t="shared" si="1"/>
        <v>0</v>
      </c>
      <c r="L38" s="42">
        <f t="shared" si="1"/>
        <v>0</v>
      </c>
      <c r="M38" s="42">
        <f t="shared" si="1"/>
        <v>0</v>
      </c>
      <c r="N38" s="42">
        <f t="shared" si="1"/>
        <v>0</v>
      </c>
      <c r="O38" s="42">
        <f t="shared" si="1"/>
        <v>0</v>
      </c>
      <c r="P38" s="42">
        <f t="shared" si="1"/>
        <v>0</v>
      </c>
      <c r="Q38" s="42">
        <f t="shared" si="1"/>
        <v>0</v>
      </c>
      <c r="R38" s="42">
        <f t="shared" si="1"/>
        <v>0</v>
      </c>
      <c r="S38" s="42">
        <f t="shared" si="1"/>
        <v>0</v>
      </c>
    </row>
    <row r="39" spans="1:19" ht="22.5" customHeight="1" thickTop="1" x14ac:dyDescent="0.25">
      <c r="D39" s="28" t="s">
        <v>25</v>
      </c>
      <c r="E39" s="29"/>
      <c r="F39" s="29"/>
      <c r="G39" s="30"/>
      <c r="H39" s="28" t="s">
        <v>26</v>
      </c>
      <c r="I39" s="29"/>
      <c r="J39" s="29"/>
      <c r="K39" s="30"/>
      <c r="L39" s="28" t="s">
        <v>27</v>
      </c>
      <c r="M39" s="29"/>
      <c r="N39" s="29"/>
      <c r="O39" s="30"/>
      <c r="P39" s="2"/>
      <c r="Q39" s="26"/>
      <c r="R39" s="26"/>
      <c r="S39" s="3"/>
    </row>
    <row r="40" spans="1:19" ht="15.75" thickBot="1" x14ac:dyDescent="0.3">
      <c r="D40" s="31"/>
      <c r="E40" s="32"/>
      <c r="F40" s="32"/>
      <c r="G40" s="32"/>
      <c r="H40" s="31"/>
      <c r="I40" s="32"/>
      <c r="J40" s="32"/>
      <c r="K40" s="33"/>
      <c r="L40" s="34" t="s">
        <v>28</v>
      </c>
      <c r="M40" s="35"/>
      <c r="N40" s="35"/>
      <c r="O40" s="36"/>
      <c r="P40" s="4"/>
      <c r="Q40" s="27"/>
      <c r="R40" s="27"/>
      <c r="S40" s="5"/>
    </row>
    <row r="41" spans="1:19" ht="15.75" thickTop="1" x14ac:dyDescent="0.25"/>
    <row r="42" spans="1:19" x14ac:dyDescent="0.25">
      <c r="B42" s="1" t="s">
        <v>38</v>
      </c>
    </row>
    <row r="43" spans="1:19" x14ac:dyDescent="0.25">
      <c r="B43" s="1" t="s">
        <v>39</v>
      </c>
    </row>
    <row r="44" spans="1:19" x14ac:dyDescent="0.25">
      <c r="B44" s="1" t="s">
        <v>40</v>
      </c>
    </row>
    <row r="45" spans="1:19" x14ac:dyDescent="0.25">
      <c r="B45" s="1" t="s">
        <v>44</v>
      </c>
    </row>
    <row r="46" spans="1:19" x14ac:dyDescent="0.25">
      <c r="A46" s="1" t="s">
        <v>48</v>
      </c>
      <c r="B46" s="1" t="s">
        <v>45</v>
      </c>
    </row>
    <row r="47" spans="1:19" x14ac:dyDescent="0.25">
      <c r="A47" s="1" t="s">
        <v>49</v>
      </c>
      <c r="B47" s="1" t="s">
        <v>46</v>
      </c>
    </row>
    <row r="48" spans="1:19" x14ac:dyDescent="0.25">
      <c r="A48" s="1" t="s">
        <v>6</v>
      </c>
      <c r="B48" s="1" t="s">
        <v>47</v>
      </c>
    </row>
    <row r="49" spans="1:19" ht="15.75" thickBot="1" x14ac:dyDescent="0.3">
      <c r="A49" s="1" t="s">
        <v>50</v>
      </c>
    </row>
    <row r="50" spans="1:19" ht="15.75" thickTop="1" x14ac:dyDescent="0.25">
      <c r="A50" s="1" t="s">
        <v>51</v>
      </c>
      <c r="B50" s="6"/>
      <c r="C50" s="7"/>
      <c r="D50" s="10" t="s">
        <v>21</v>
      </c>
      <c r="E50" s="11"/>
      <c r="F50" s="11"/>
      <c r="G50" s="11"/>
      <c r="H50" s="11" t="s">
        <v>22</v>
      </c>
      <c r="I50" s="11"/>
      <c r="J50" s="11"/>
      <c r="K50" s="11"/>
      <c r="L50" s="11" t="s">
        <v>23</v>
      </c>
      <c r="M50" s="11"/>
      <c r="N50" s="11"/>
      <c r="O50" s="11"/>
      <c r="P50" s="11" t="s">
        <v>24</v>
      </c>
      <c r="Q50" s="11"/>
      <c r="R50" s="11"/>
      <c r="S50" s="12"/>
    </row>
    <row r="51" spans="1:19" ht="15.75" thickBot="1" x14ac:dyDescent="0.3">
      <c r="B51" s="14"/>
      <c r="C51" s="15"/>
      <c r="D51" s="16" t="s">
        <v>17</v>
      </c>
      <c r="E51" s="17" t="s">
        <v>18</v>
      </c>
      <c r="F51" s="17" t="s">
        <v>19</v>
      </c>
      <c r="G51" s="20" t="s">
        <v>20</v>
      </c>
      <c r="H51" s="16" t="s">
        <v>17</v>
      </c>
      <c r="I51" s="17" t="s">
        <v>18</v>
      </c>
      <c r="J51" s="17" t="s">
        <v>19</v>
      </c>
      <c r="K51" s="18" t="s">
        <v>20</v>
      </c>
      <c r="L51" s="23" t="s">
        <v>17</v>
      </c>
      <c r="M51" s="17" t="s">
        <v>18</v>
      </c>
      <c r="N51" s="17" t="s">
        <v>19</v>
      </c>
      <c r="O51" s="17" t="s">
        <v>20</v>
      </c>
      <c r="P51" s="17" t="s">
        <v>17</v>
      </c>
      <c r="Q51" s="17" t="s">
        <v>18</v>
      </c>
      <c r="R51" s="17" t="s">
        <v>19</v>
      </c>
      <c r="S51" s="18" t="s">
        <v>20</v>
      </c>
    </row>
    <row r="52" spans="1:19" ht="15.75" thickTop="1" x14ac:dyDescent="0.25">
      <c r="A52" s="1" t="s">
        <v>7</v>
      </c>
      <c r="B52" s="6" t="s">
        <v>0</v>
      </c>
      <c r="C52" s="7">
        <v>1365000</v>
      </c>
      <c r="D52" s="6">
        <f>+C52</f>
        <v>1365000</v>
      </c>
      <c r="E52" s="19"/>
      <c r="F52" s="19"/>
      <c r="G52" s="21"/>
      <c r="H52" s="67">
        <f>+D52*72%</f>
        <v>982800</v>
      </c>
      <c r="I52" s="68"/>
      <c r="J52" s="68"/>
      <c r="K52" s="77"/>
      <c r="L52" s="24"/>
      <c r="M52" s="19"/>
      <c r="N52" s="19"/>
      <c r="O52" s="21"/>
      <c r="P52" s="6"/>
      <c r="Q52" s="19"/>
      <c r="R52" s="19"/>
      <c r="S52" s="7"/>
    </row>
    <row r="53" spans="1:19" x14ac:dyDescent="0.25">
      <c r="A53" s="1" t="s">
        <v>52</v>
      </c>
      <c r="B53" s="8" t="s">
        <v>1</v>
      </c>
      <c r="C53" s="9">
        <v>650000</v>
      </c>
      <c r="D53" s="8"/>
      <c r="E53" s="13"/>
      <c r="F53" s="13"/>
      <c r="G53" s="22"/>
      <c r="H53" s="70">
        <f>+C53</f>
        <v>650000</v>
      </c>
      <c r="I53" s="71"/>
      <c r="J53" s="71"/>
      <c r="K53" s="78"/>
      <c r="L53" s="25"/>
      <c r="M53" s="13"/>
      <c r="N53" s="13"/>
      <c r="O53" s="22"/>
      <c r="P53" s="8"/>
      <c r="Q53" s="13"/>
      <c r="R53" s="13"/>
      <c r="S53" s="9"/>
    </row>
    <row r="54" spans="1:19" x14ac:dyDescent="0.25">
      <c r="A54" s="1" t="s">
        <v>53</v>
      </c>
      <c r="B54" s="8" t="s">
        <v>2</v>
      </c>
      <c r="C54" s="9">
        <v>87100</v>
      </c>
      <c r="D54" s="8"/>
      <c r="E54" s="13"/>
      <c r="F54" s="13"/>
      <c r="G54" s="22"/>
      <c r="H54" s="70">
        <f t="shared" ref="H54:H57" si="2">+C54</f>
        <v>87100</v>
      </c>
      <c r="I54" s="71"/>
      <c r="J54" s="71"/>
      <c r="K54" s="78"/>
      <c r="L54" s="25"/>
      <c r="M54" s="13"/>
      <c r="N54" s="13"/>
      <c r="O54" s="22"/>
      <c r="P54" s="8"/>
      <c r="Q54" s="13"/>
      <c r="R54" s="13"/>
      <c r="S54" s="9"/>
    </row>
    <row r="55" spans="1:19" x14ac:dyDescent="0.25">
      <c r="B55" s="8" t="s">
        <v>3</v>
      </c>
      <c r="C55" s="9">
        <v>12000</v>
      </c>
      <c r="D55" s="8"/>
      <c r="E55" s="13"/>
      <c r="F55" s="13"/>
      <c r="G55" s="22"/>
      <c r="H55" s="70">
        <f t="shared" si="2"/>
        <v>12000</v>
      </c>
      <c r="I55" s="71"/>
      <c r="J55" s="71"/>
      <c r="K55" s="78"/>
      <c r="L55" s="25"/>
      <c r="M55" s="13"/>
      <c r="N55" s="13"/>
      <c r="O55" s="22"/>
      <c r="P55" s="8"/>
      <c r="Q55" s="13"/>
      <c r="R55" s="13"/>
      <c r="S55" s="9"/>
    </row>
    <row r="56" spans="1:19" x14ac:dyDescent="0.25">
      <c r="A56" s="1" t="s">
        <v>8</v>
      </c>
      <c r="B56" s="8" t="s">
        <v>4</v>
      </c>
      <c r="C56" s="9">
        <v>2640</v>
      </c>
      <c r="D56" s="8"/>
      <c r="E56" s="13"/>
      <c r="F56" s="13"/>
      <c r="G56" s="22"/>
      <c r="H56" s="70">
        <f t="shared" si="2"/>
        <v>2640</v>
      </c>
      <c r="I56" s="71"/>
      <c r="J56" s="71"/>
      <c r="K56" s="78"/>
      <c r="L56" s="25"/>
      <c r="M56" s="13"/>
      <c r="N56" s="13"/>
      <c r="O56" s="22"/>
      <c r="P56" s="8"/>
      <c r="Q56" s="13"/>
      <c r="R56" s="13"/>
      <c r="S56" s="9"/>
    </row>
    <row r="57" spans="1:19" x14ac:dyDescent="0.25">
      <c r="A57" s="1" t="s">
        <v>54</v>
      </c>
      <c r="B57" s="8" t="s">
        <v>5</v>
      </c>
      <c r="C57" s="9">
        <v>3600</v>
      </c>
      <c r="D57" s="8"/>
      <c r="E57" s="13"/>
      <c r="F57" s="13"/>
      <c r="G57" s="22"/>
      <c r="H57" s="70">
        <f t="shared" si="2"/>
        <v>3600</v>
      </c>
      <c r="I57" s="71"/>
      <c r="J57" s="71"/>
      <c r="K57" s="78"/>
      <c r="L57" s="25"/>
      <c r="M57" s="13"/>
      <c r="N57" s="13"/>
      <c r="O57" s="22"/>
      <c r="P57" s="8"/>
      <c r="Q57" s="13"/>
      <c r="R57" s="13"/>
      <c r="S57" s="9"/>
    </row>
    <row r="58" spans="1:19" x14ac:dyDescent="0.25">
      <c r="A58" s="1" t="s">
        <v>55</v>
      </c>
      <c r="B58" s="8" t="s">
        <v>6</v>
      </c>
      <c r="C58" s="9">
        <v>597000</v>
      </c>
      <c r="D58" s="8"/>
      <c r="E58" s="13"/>
      <c r="F58" s="13"/>
      <c r="G58" s="22">
        <f t="shared" ref="G58:G60" si="3">+C58*50%</f>
        <v>298500</v>
      </c>
      <c r="H58" s="70"/>
      <c r="I58" s="71"/>
      <c r="J58" s="71"/>
      <c r="K58" s="78">
        <f>+G58*72%+149250</f>
        <v>364170</v>
      </c>
      <c r="L58" s="25"/>
      <c r="M58" s="13"/>
      <c r="N58" s="13"/>
      <c r="O58" s="22"/>
      <c r="P58" s="8"/>
      <c r="Q58" s="13"/>
      <c r="R58" s="13"/>
      <c r="S58" s="9"/>
    </row>
    <row r="59" spans="1:19" x14ac:dyDescent="0.25">
      <c r="B59" s="8" t="s">
        <v>7</v>
      </c>
      <c r="C59" s="9">
        <v>5700</v>
      </c>
      <c r="D59" s="8"/>
      <c r="E59" s="13"/>
      <c r="F59" s="13"/>
      <c r="G59" s="22">
        <f t="shared" si="3"/>
        <v>2850</v>
      </c>
      <c r="H59" s="70"/>
      <c r="I59" s="71"/>
      <c r="J59" s="71"/>
      <c r="K59" s="78">
        <f>+G59*72%+1425</f>
        <v>3477</v>
      </c>
      <c r="L59" s="25"/>
      <c r="M59" s="13"/>
      <c r="N59" s="13"/>
      <c r="O59" s="22"/>
      <c r="P59" s="8"/>
      <c r="Q59" s="13"/>
      <c r="R59" s="13"/>
      <c r="S59" s="9"/>
    </row>
    <row r="60" spans="1:19" x14ac:dyDescent="0.25">
      <c r="A60" s="1" t="s">
        <v>11</v>
      </c>
      <c r="B60" s="8" t="s">
        <v>8</v>
      </c>
      <c r="C60" s="9">
        <v>97500</v>
      </c>
      <c r="D60" s="8"/>
      <c r="E60" s="13"/>
      <c r="F60" s="13"/>
      <c r="G60" s="22">
        <f t="shared" si="3"/>
        <v>48750</v>
      </c>
      <c r="H60" s="70"/>
      <c r="I60" s="71"/>
      <c r="J60" s="71"/>
      <c r="K60" s="78">
        <f>+G60*72%+24375</f>
        <v>59475</v>
      </c>
      <c r="L60" s="25"/>
      <c r="M60" s="13"/>
      <c r="N60" s="13"/>
      <c r="O60" s="22"/>
      <c r="P60" s="8"/>
      <c r="Q60" s="13"/>
      <c r="R60" s="13"/>
      <c r="S60" s="9"/>
    </row>
    <row r="61" spans="1:19" x14ac:dyDescent="0.25">
      <c r="A61" s="1" t="s">
        <v>56</v>
      </c>
      <c r="B61" s="8" t="s">
        <v>9</v>
      </c>
      <c r="C61" s="9">
        <v>1680000</v>
      </c>
      <c r="D61" s="8"/>
      <c r="E61" s="13">
        <f>+C61</f>
        <v>1680000</v>
      </c>
      <c r="F61" s="13"/>
      <c r="G61" s="22"/>
      <c r="H61" s="70"/>
      <c r="I61" s="71">
        <f>+E61*72%</f>
        <v>1209600</v>
      </c>
      <c r="J61" s="71"/>
      <c r="K61" s="78"/>
      <c r="L61" s="25"/>
      <c r="M61" s="13"/>
      <c r="N61" s="13"/>
      <c r="O61" s="22"/>
      <c r="P61" s="8"/>
      <c r="Q61" s="13"/>
      <c r="R61" s="13"/>
      <c r="S61" s="9"/>
    </row>
    <row r="62" spans="1:19" x14ac:dyDescent="0.25">
      <c r="A62" s="1" t="s">
        <v>57</v>
      </c>
      <c r="B62" s="8" t="s">
        <v>10</v>
      </c>
      <c r="C62" s="9">
        <v>5184000</v>
      </c>
      <c r="D62" s="8"/>
      <c r="E62" s="13"/>
      <c r="F62" s="13"/>
      <c r="G62" s="22"/>
      <c r="H62" s="70"/>
      <c r="I62" s="71">
        <f>+C62</f>
        <v>5184000</v>
      </c>
      <c r="J62" s="71"/>
      <c r="K62" s="78"/>
      <c r="L62" s="25"/>
      <c r="M62" s="13"/>
      <c r="N62" s="13"/>
      <c r="O62" s="22"/>
      <c r="P62" s="8"/>
      <c r="Q62" s="13"/>
      <c r="R62" s="13"/>
      <c r="S62" s="9"/>
    </row>
    <row r="63" spans="1:19" x14ac:dyDescent="0.25">
      <c r="B63" s="8" t="s">
        <v>11</v>
      </c>
      <c r="C63" s="9">
        <v>912000</v>
      </c>
      <c r="D63" s="8"/>
      <c r="E63" s="13"/>
      <c r="F63" s="13">
        <f>+C63*50%</f>
        <v>456000</v>
      </c>
      <c r="G63" s="22"/>
      <c r="H63" s="70"/>
      <c r="I63" s="71"/>
      <c r="J63" s="71">
        <f>+F63*72%+228000</f>
        <v>556320</v>
      </c>
      <c r="K63" s="78"/>
      <c r="L63" s="25"/>
      <c r="M63" s="13"/>
      <c r="N63" s="13"/>
      <c r="O63" s="22"/>
      <c r="P63" s="8"/>
      <c r="Q63" s="13"/>
      <c r="R63" s="13"/>
      <c r="S63" s="9"/>
    </row>
    <row r="64" spans="1:19" x14ac:dyDescent="0.25">
      <c r="A64" s="1" t="s">
        <v>12</v>
      </c>
      <c r="B64" s="8" t="s">
        <v>12</v>
      </c>
      <c r="C64" s="9">
        <v>528000</v>
      </c>
      <c r="D64" s="8"/>
      <c r="E64" s="13"/>
      <c r="F64" s="13">
        <f>+C64*50%</f>
        <v>264000</v>
      </c>
      <c r="G64" s="22"/>
      <c r="H64" s="70"/>
      <c r="I64" s="71"/>
      <c r="J64" s="71">
        <f>+F64*72%+132000</f>
        <v>322080</v>
      </c>
      <c r="K64" s="78"/>
      <c r="L64" s="25"/>
      <c r="M64" s="13"/>
      <c r="N64" s="13"/>
      <c r="O64" s="22"/>
      <c r="P64" s="8"/>
      <c r="Q64" s="13"/>
      <c r="R64" s="13"/>
      <c r="S64" s="9"/>
    </row>
    <row r="65" spans="1:19" x14ac:dyDescent="0.25">
      <c r="A65" s="1" t="s">
        <v>58</v>
      </c>
      <c r="B65" s="8" t="s">
        <v>13</v>
      </c>
      <c r="C65" s="9">
        <v>33000</v>
      </c>
      <c r="D65" s="8"/>
      <c r="E65" s="13"/>
      <c r="F65" s="13"/>
      <c r="G65" s="22">
        <f>+C65*50%</f>
        <v>16500</v>
      </c>
      <c r="H65" s="70"/>
      <c r="I65" s="71"/>
      <c r="J65" s="71"/>
      <c r="K65" s="78">
        <f>+G65*72%+8250</f>
        <v>20130</v>
      </c>
      <c r="L65" s="25"/>
      <c r="M65" s="13"/>
      <c r="N65" s="13"/>
      <c r="O65" s="22"/>
      <c r="P65" s="8"/>
      <c r="Q65" s="13"/>
      <c r="R65" s="13"/>
      <c r="S65" s="9"/>
    </row>
    <row r="66" spans="1:19" x14ac:dyDescent="0.25">
      <c r="A66" s="1" t="s">
        <v>59</v>
      </c>
      <c r="B66" s="8" t="s">
        <v>14</v>
      </c>
      <c r="C66" s="9">
        <v>225000</v>
      </c>
      <c r="D66" s="8"/>
      <c r="E66" s="13"/>
      <c r="F66" s="13"/>
      <c r="G66" s="22"/>
      <c r="H66" s="70"/>
      <c r="I66" s="71"/>
      <c r="J66" s="71"/>
      <c r="K66" s="78"/>
      <c r="L66" s="25"/>
      <c r="M66" s="13"/>
      <c r="N66" s="13"/>
      <c r="O66" s="22"/>
      <c r="P66" s="8"/>
      <c r="Q66" s="13"/>
      <c r="R66" s="13"/>
      <c r="S66" s="9"/>
    </row>
    <row r="67" spans="1:19" x14ac:dyDescent="0.25">
      <c r="B67" s="8" t="s">
        <v>15</v>
      </c>
      <c r="C67" s="9">
        <v>830000</v>
      </c>
      <c r="D67" s="8"/>
      <c r="E67" s="13"/>
      <c r="F67" s="13"/>
      <c r="G67" s="22"/>
      <c r="H67" s="70"/>
      <c r="I67" s="71"/>
      <c r="J67" s="71"/>
      <c r="K67" s="78"/>
      <c r="L67" s="25"/>
      <c r="M67" s="13"/>
      <c r="N67" s="13"/>
      <c r="O67" s="22"/>
      <c r="P67" s="8"/>
      <c r="Q67" s="13"/>
      <c r="R67" s="13"/>
      <c r="S67" s="9"/>
    </row>
    <row r="68" spans="1:19" ht="15.75" thickBot="1" x14ac:dyDescent="0.3">
      <c r="A68" s="1" t="s">
        <v>13</v>
      </c>
      <c r="B68" s="14" t="s">
        <v>16</v>
      </c>
      <c r="C68" s="15">
        <v>198000</v>
      </c>
      <c r="D68" s="14"/>
      <c r="E68" s="37"/>
      <c r="F68" s="37"/>
      <c r="G68" s="38"/>
      <c r="H68" s="73"/>
      <c r="I68" s="74"/>
      <c r="J68" s="74"/>
      <c r="K68" s="79"/>
      <c r="L68" s="39"/>
      <c r="M68" s="37"/>
      <c r="N68" s="37"/>
      <c r="O68" s="38"/>
      <c r="P68" s="14"/>
      <c r="Q68" s="37"/>
      <c r="R68" s="37"/>
      <c r="S68" s="15"/>
    </row>
    <row r="69" spans="1:19" ht="16.5" thickTop="1" thickBot="1" x14ac:dyDescent="0.3">
      <c r="A69" s="1" t="s">
        <v>60</v>
      </c>
      <c r="B69" s="40" t="s">
        <v>29</v>
      </c>
      <c r="C69" s="41"/>
      <c r="D69" s="42">
        <f>SUM(D52:D68)</f>
        <v>1365000</v>
      </c>
      <c r="E69" s="42">
        <f t="shared" ref="E69" si="4">SUM(E52:E68)</f>
        <v>1680000</v>
      </c>
      <c r="F69" s="42">
        <f t="shared" ref="F69" si="5">SUM(F52:F68)</f>
        <v>720000</v>
      </c>
      <c r="G69" s="42">
        <f t="shared" ref="G69" si="6">SUM(G52:G68)</f>
        <v>366600</v>
      </c>
      <c r="H69" s="76">
        <f t="shared" ref="H69" si="7">SUM(H52:H68)</f>
        <v>1738140</v>
      </c>
      <c r="I69" s="76">
        <f t="shared" ref="I69" si="8">SUM(I52:I68)</f>
        <v>6393600</v>
      </c>
      <c r="J69" s="76">
        <f t="shared" ref="J69" si="9">SUM(J52:J68)</f>
        <v>878400</v>
      </c>
      <c r="K69" s="76">
        <f t="shared" ref="K69" si="10">SUM(K52:K68)</f>
        <v>447252</v>
      </c>
      <c r="L69" s="42">
        <f t="shared" ref="L69" si="11">SUM(L52:L68)</f>
        <v>0</v>
      </c>
      <c r="M69" s="42">
        <f t="shared" ref="M69" si="12">SUM(M52:M68)</f>
        <v>0</v>
      </c>
      <c r="N69" s="42">
        <f t="shared" ref="N69" si="13">SUM(N52:N68)</f>
        <v>0</v>
      </c>
      <c r="O69" s="42">
        <f t="shared" ref="O69" si="14">SUM(O52:O68)</f>
        <v>0</v>
      </c>
      <c r="P69" s="42">
        <f t="shared" ref="P69" si="15">SUM(P52:P68)</f>
        <v>0</v>
      </c>
      <c r="Q69" s="42">
        <f t="shared" ref="Q69" si="16">SUM(Q52:Q68)</f>
        <v>0</v>
      </c>
      <c r="R69" s="42">
        <f t="shared" ref="R69" si="17">SUM(R52:R68)</f>
        <v>0</v>
      </c>
      <c r="S69" s="42">
        <f t="shared" ref="S69" si="18">SUM(S52:S68)</f>
        <v>0</v>
      </c>
    </row>
    <row r="70" spans="1:19" ht="15.75" thickTop="1" x14ac:dyDescent="0.25">
      <c r="A70" s="1" t="s">
        <v>61</v>
      </c>
      <c r="D70" s="28" t="s">
        <v>25</v>
      </c>
      <c r="E70" s="29"/>
      <c r="F70" s="29"/>
      <c r="G70" s="30"/>
      <c r="H70" s="28" t="s">
        <v>26</v>
      </c>
      <c r="I70" s="29"/>
      <c r="J70" s="29"/>
      <c r="K70" s="30"/>
      <c r="L70" s="28" t="s">
        <v>27</v>
      </c>
      <c r="M70" s="29"/>
      <c r="N70" s="29"/>
      <c r="O70" s="30"/>
      <c r="P70" s="2"/>
      <c r="Q70" s="26"/>
      <c r="R70" s="26"/>
      <c r="S70" s="3"/>
    </row>
    <row r="71" spans="1:19" ht="15.75" thickBot="1" x14ac:dyDescent="0.3">
      <c r="D71" s="31"/>
      <c r="E71" s="32"/>
      <c r="F71" s="32"/>
      <c r="G71" s="32"/>
      <c r="H71" s="31"/>
      <c r="I71" s="32"/>
      <c r="J71" s="32"/>
      <c r="K71" s="33"/>
      <c r="L71" s="34" t="s">
        <v>28</v>
      </c>
      <c r="M71" s="35"/>
      <c r="N71" s="35"/>
      <c r="O71" s="36"/>
      <c r="P71" s="4"/>
      <c r="Q71" s="27"/>
      <c r="R71" s="27"/>
      <c r="S71" s="5"/>
    </row>
    <row r="72" spans="1:19" ht="15.75" thickTop="1" x14ac:dyDescent="0.25"/>
    <row r="74" spans="1:19" x14ac:dyDescent="0.25">
      <c r="A74" s="1" t="s">
        <v>62</v>
      </c>
    </row>
    <row r="76" spans="1:19" x14ac:dyDescent="0.25">
      <c r="A76" s="1" t="s">
        <v>48</v>
      </c>
    </row>
    <row r="77" spans="1:19" x14ac:dyDescent="0.25">
      <c r="A77" s="1" t="s">
        <v>49</v>
      </c>
    </row>
    <row r="78" spans="1:19" x14ac:dyDescent="0.25">
      <c r="A78" s="1" t="s">
        <v>6</v>
      </c>
    </row>
    <row r="79" spans="1:19" ht="15.75" thickBot="1" x14ac:dyDescent="0.3">
      <c r="A79" s="1" t="s">
        <v>50</v>
      </c>
    </row>
    <row r="80" spans="1:19" ht="15.75" thickTop="1" x14ac:dyDescent="0.25">
      <c r="A80" s="1" t="s">
        <v>51</v>
      </c>
      <c r="B80" s="6"/>
      <c r="C80" s="7"/>
      <c r="D80" s="10" t="s">
        <v>21</v>
      </c>
      <c r="E80" s="11"/>
      <c r="F80" s="11"/>
      <c r="G80" s="11"/>
      <c r="H80" s="43" t="s">
        <v>22</v>
      </c>
      <c r="I80" s="43"/>
      <c r="J80" s="43"/>
      <c r="K80" s="43"/>
      <c r="L80" s="11" t="s">
        <v>23</v>
      </c>
      <c r="M80" s="11"/>
      <c r="N80" s="11"/>
      <c r="O80" s="11"/>
      <c r="P80" s="11" t="s">
        <v>24</v>
      </c>
      <c r="Q80" s="11"/>
      <c r="R80" s="11"/>
      <c r="S80" s="12"/>
    </row>
    <row r="81" spans="1:19" ht="15.75" thickBot="1" x14ac:dyDescent="0.3">
      <c r="B81" s="14"/>
      <c r="C81" s="15"/>
      <c r="D81" s="16" t="s">
        <v>17</v>
      </c>
      <c r="E81" s="17" t="s">
        <v>18</v>
      </c>
      <c r="F81" s="17" t="s">
        <v>19</v>
      </c>
      <c r="G81" s="20" t="s">
        <v>20</v>
      </c>
      <c r="H81" s="44" t="s">
        <v>17</v>
      </c>
      <c r="I81" s="45" t="s">
        <v>18</v>
      </c>
      <c r="J81" s="45" t="s">
        <v>19</v>
      </c>
      <c r="K81" s="46" t="s">
        <v>20</v>
      </c>
      <c r="L81" s="23" t="s">
        <v>17</v>
      </c>
      <c r="M81" s="17" t="s">
        <v>18</v>
      </c>
      <c r="N81" s="17" t="s">
        <v>19</v>
      </c>
      <c r="O81" s="17" t="s">
        <v>20</v>
      </c>
      <c r="P81" s="17" t="s">
        <v>17</v>
      </c>
      <c r="Q81" s="17" t="s">
        <v>18</v>
      </c>
      <c r="R81" s="17" t="s">
        <v>19</v>
      </c>
      <c r="S81" s="18" t="s">
        <v>20</v>
      </c>
    </row>
    <row r="82" spans="1:19" ht="15.75" thickTop="1" x14ac:dyDescent="0.25">
      <c r="A82" s="1" t="s">
        <v>7</v>
      </c>
      <c r="B82" s="6" t="s">
        <v>0</v>
      </c>
      <c r="C82" s="7">
        <v>1365000</v>
      </c>
      <c r="D82" s="47">
        <f>+C82</f>
        <v>1365000</v>
      </c>
      <c r="E82" s="48"/>
      <c r="F82" s="48"/>
      <c r="G82" s="49"/>
      <c r="H82" s="50">
        <f>+D82*72%</f>
        <v>982800</v>
      </c>
      <c r="I82" s="51"/>
      <c r="J82" s="51"/>
      <c r="K82" s="52"/>
      <c r="L82" s="80">
        <f>+H82*89%</f>
        <v>874692</v>
      </c>
      <c r="M82" s="81"/>
      <c r="N82" s="81"/>
      <c r="O82" s="82"/>
      <c r="P82" s="6"/>
      <c r="Q82" s="19"/>
      <c r="R82" s="19"/>
      <c r="S82" s="7"/>
    </row>
    <row r="83" spans="1:19" x14ac:dyDescent="0.25">
      <c r="A83" s="1" t="s">
        <v>52</v>
      </c>
      <c r="B83" s="8" t="s">
        <v>1</v>
      </c>
      <c r="C83" s="9">
        <v>650000</v>
      </c>
      <c r="D83" s="53"/>
      <c r="E83" s="54"/>
      <c r="F83" s="54"/>
      <c r="G83" s="55"/>
      <c r="H83" s="56">
        <f>+C83</f>
        <v>650000</v>
      </c>
      <c r="I83" s="57"/>
      <c r="J83" s="57"/>
      <c r="K83" s="58"/>
      <c r="L83" s="83">
        <f>+H83*89%</f>
        <v>578500</v>
      </c>
      <c r="M83" s="84"/>
      <c r="N83" s="84"/>
      <c r="O83" s="85"/>
      <c r="P83" s="8"/>
      <c r="Q83" s="13"/>
      <c r="R83" s="13"/>
      <c r="S83" s="9"/>
    </row>
    <row r="84" spans="1:19" x14ac:dyDescent="0.25">
      <c r="A84" s="1" t="s">
        <v>53</v>
      </c>
      <c r="B84" s="8" t="s">
        <v>2</v>
      </c>
      <c r="C84" s="9">
        <v>87100</v>
      </c>
      <c r="D84" s="53"/>
      <c r="E84" s="54"/>
      <c r="F84" s="54"/>
      <c r="G84" s="55"/>
      <c r="H84" s="56">
        <f t="shared" ref="H84:H87" si="19">+C84</f>
        <v>87100</v>
      </c>
      <c r="I84" s="57"/>
      <c r="J84" s="57"/>
      <c r="K84" s="58"/>
      <c r="L84" s="83">
        <f t="shared" ref="L84:L87" si="20">+H84*89%</f>
        <v>77519</v>
      </c>
      <c r="M84" s="84"/>
      <c r="N84" s="84"/>
      <c r="O84" s="85"/>
      <c r="P84" s="8"/>
      <c r="Q84" s="13"/>
      <c r="R84" s="13"/>
      <c r="S84" s="9"/>
    </row>
    <row r="85" spans="1:19" x14ac:dyDescent="0.25">
      <c r="B85" s="8" t="s">
        <v>3</v>
      </c>
      <c r="C85" s="9">
        <v>12000</v>
      </c>
      <c r="D85" s="53"/>
      <c r="E85" s="54"/>
      <c r="F85" s="54"/>
      <c r="G85" s="55"/>
      <c r="H85" s="56">
        <f t="shared" si="19"/>
        <v>12000</v>
      </c>
      <c r="I85" s="57"/>
      <c r="J85" s="57"/>
      <c r="K85" s="58"/>
      <c r="L85" s="83">
        <f t="shared" si="20"/>
        <v>10680</v>
      </c>
      <c r="M85" s="84"/>
      <c r="N85" s="84"/>
      <c r="O85" s="85"/>
      <c r="P85" s="8"/>
      <c r="Q85" s="13"/>
      <c r="R85" s="13"/>
      <c r="S85" s="9"/>
    </row>
    <row r="86" spans="1:19" x14ac:dyDescent="0.25">
      <c r="A86" s="1" t="s">
        <v>8</v>
      </c>
      <c r="B86" s="8" t="s">
        <v>4</v>
      </c>
      <c r="C86" s="9">
        <v>2640</v>
      </c>
      <c r="D86" s="53"/>
      <c r="E86" s="54"/>
      <c r="F86" s="54"/>
      <c r="G86" s="55"/>
      <c r="H86" s="56">
        <f t="shared" si="19"/>
        <v>2640</v>
      </c>
      <c r="I86" s="57"/>
      <c r="J86" s="57"/>
      <c r="K86" s="58"/>
      <c r="L86" s="83">
        <f t="shared" si="20"/>
        <v>2349.6</v>
      </c>
      <c r="M86" s="84"/>
      <c r="N86" s="84"/>
      <c r="O86" s="85"/>
      <c r="P86" s="8"/>
      <c r="Q86" s="13"/>
      <c r="R86" s="13"/>
      <c r="S86" s="9"/>
    </row>
    <row r="87" spans="1:19" x14ac:dyDescent="0.25">
      <c r="A87" s="1" t="s">
        <v>54</v>
      </c>
      <c r="B87" s="8" t="s">
        <v>5</v>
      </c>
      <c r="C87" s="9">
        <v>3600</v>
      </c>
      <c r="D87" s="53"/>
      <c r="E87" s="54"/>
      <c r="F87" s="54"/>
      <c r="G87" s="55"/>
      <c r="H87" s="56">
        <f t="shared" si="19"/>
        <v>3600</v>
      </c>
      <c r="I87" s="57"/>
      <c r="J87" s="57"/>
      <c r="K87" s="58"/>
      <c r="L87" s="83">
        <f t="shared" si="20"/>
        <v>3204</v>
      </c>
      <c r="M87" s="84"/>
      <c r="N87" s="84"/>
      <c r="O87" s="85"/>
      <c r="P87" s="8"/>
      <c r="Q87" s="13"/>
      <c r="R87" s="13"/>
      <c r="S87" s="9"/>
    </row>
    <row r="88" spans="1:19" x14ac:dyDescent="0.25">
      <c r="A88" s="1" t="s">
        <v>55</v>
      </c>
      <c r="B88" s="8" t="s">
        <v>6</v>
      </c>
      <c r="C88" s="9">
        <v>597000</v>
      </c>
      <c r="D88" s="53"/>
      <c r="E88" s="54"/>
      <c r="F88" s="54"/>
      <c r="G88" s="55">
        <f t="shared" ref="G88:G90" si="21">+C88*50%</f>
        <v>298500</v>
      </c>
      <c r="H88" s="56"/>
      <c r="I88" s="57"/>
      <c r="J88" s="57"/>
      <c r="K88" s="58">
        <f>+G88*72%+149250</f>
        <v>364170</v>
      </c>
      <c r="L88" s="86"/>
      <c r="M88" s="84"/>
      <c r="N88" s="84"/>
      <c r="O88" s="87">
        <f>+K88*89%+149250</f>
        <v>473361.3</v>
      </c>
      <c r="P88" s="8"/>
      <c r="Q88" s="13"/>
      <c r="R88" s="13"/>
      <c r="S88" s="9"/>
    </row>
    <row r="89" spans="1:19" x14ac:dyDescent="0.25">
      <c r="B89" s="8" t="s">
        <v>7</v>
      </c>
      <c r="C89" s="9">
        <v>5700</v>
      </c>
      <c r="D89" s="53"/>
      <c r="E89" s="54"/>
      <c r="F89" s="54"/>
      <c r="G89" s="55">
        <f t="shared" si="21"/>
        <v>2850</v>
      </c>
      <c r="H89" s="56"/>
      <c r="I89" s="57"/>
      <c r="J89" s="57"/>
      <c r="K89" s="58">
        <f>+G89*72%+1425</f>
        <v>3477</v>
      </c>
      <c r="L89" s="86"/>
      <c r="M89" s="84"/>
      <c r="N89" s="84"/>
      <c r="O89" s="87">
        <f>+K89*89%+1425</f>
        <v>4519.5300000000007</v>
      </c>
      <c r="P89" s="8"/>
      <c r="Q89" s="13"/>
      <c r="R89" s="13"/>
      <c r="S89" s="9"/>
    </row>
    <row r="90" spans="1:19" x14ac:dyDescent="0.25">
      <c r="A90" s="1" t="s">
        <v>11</v>
      </c>
      <c r="B90" s="8" t="s">
        <v>8</v>
      </c>
      <c r="C90" s="9">
        <v>97500</v>
      </c>
      <c r="D90" s="53"/>
      <c r="E90" s="54"/>
      <c r="F90" s="54"/>
      <c r="G90" s="55">
        <f t="shared" si="21"/>
        <v>48750</v>
      </c>
      <c r="H90" s="56"/>
      <c r="I90" s="57"/>
      <c r="J90" s="57"/>
      <c r="K90" s="58">
        <f>+G90*72%+24375</f>
        <v>59475</v>
      </c>
      <c r="L90" s="86"/>
      <c r="M90" s="84"/>
      <c r="N90" s="84"/>
      <c r="O90" s="87">
        <f>+K90*89%+24375</f>
        <v>77307.75</v>
      </c>
      <c r="P90" s="8"/>
      <c r="Q90" s="13"/>
      <c r="R90" s="13"/>
      <c r="S90" s="9"/>
    </row>
    <row r="91" spans="1:19" x14ac:dyDescent="0.25">
      <c r="A91" s="1" t="s">
        <v>56</v>
      </c>
      <c r="B91" s="8" t="s">
        <v>9</v>
      </c>
      <c r="C91" s="9">
        <v>1680000</v>
      </c>
      <c r="D91" s="53"/>
      <c r="E91" s="54">
        <f>+C91</f>
        <v>1680000</v>
      </c>
      <c r="F91" s="54"/>
      <c r="G91" s="55"/>
      <c r="H91" s="56"/>
      <c r="I91" s="57">
        <f>+E91*72%</f>
        <v>1209600</v>
      </c>
      <c r="J91" s="57"/>
      <c r="K91" s="58"/>
      <c r="L91" s="86"/>
      <c r="M91" s="84">
        <f>+I91*89%</f>
        <v>1076544</v>
      </c>
      <c r="N91" s="84"/>
      <c r="O91" s="85"/>
      <c r="P91" s="8"/>
      <c r="Q91" s="13"/>
      <c r="R91" s="13"/>
      <c r="S91" s="9"/>
    </row>
    <row r="92" spans="1:19" x14ac:dyDescent="0.25">
      <c r="A92" s="1" t="s">
        <v>57</v>
      </c>
      <c r="B92" s="8" t="s">
        <v>10</v>
      </c>
      <c r="C92" s="9">
        <v>5184000</v>
      </c>
      <c r="D92" s="53"/>
      <c r="E92" s="54"/>
      <c r="F92" s="54"/>
      <c r="G92" s="55"/>
      <c r="H92" s="56"/>
      <c r="I92" s="57">
        <f>+C92</f>
        <v>5184000</v>
      </c>
      <c r="J92" s="57"/>
      <c r="K92" s="58"/>
      <c r="L92" s="86"/>
      <c r="M92" s="84">
        <f>+I92*89%</f>
        <v>4613760</v>
      </c>
      <c r="N92" s="84"/>
      <c r="O92" s="85"/>
      <c r="P92" s="8"/>
      <c r="Q92" s="13"/>
      <c r="R92" s="13"/>
      <c r="S92" s="9"/>
    </row>
    <row r="93" spans="1:19" x14ac:dyDescent="0.25">
      <c r="B93" s="8" t="s">
        <v>11</v>
      </c>
      <c r="C93" s="9">
        <v>912000</v>
      </c>
      <c r="D93" s="53"/>
      <c r="E93" s="54"/>
      <c r="F93" s="54">
        <f>+C93*50%</f>
        <v>456000</v>
      </c>
      <c r="G93" s="55"/>
      <c r="H93" s="56"/>
      <c r="I93" s="57"/>
      <c r="J93" s="57">
        <f>+F93*72%+228000</f>
        <v>556320</v>
      </c>
      <c r="K93" s="58"/>
      <c r="L93" s="86"/>
      <c r="M93" s="84"/>
      <c r="N93" s="84">
        <f>+J93*89%+228000</f>
        <v>723124.8</v>
      </c>
      <c r="O93" s="85"/>
      <c r="P93" s="8"/>
      <c r="Q93" s="13"/>
      <c r="R93" s="13"/>
      <c r="S93" s="9"/>
    </row>
    <row r="94" spans="1:19" x14ac:dyDescent="0.25">
      <c r="A94" s="1" t="s">
        <v>12</v>
      </c>
      <c r="B94" s="8" t="s">
        <v>12</v>
      </c>
      <c r="C94" s="9">
        <v>528000</v>
      </c>
      <c r="D94" s="53"/>
      <c r="E94" s="54"/>
      <c r="F94" s="54">
        <f>+C94*50%</f>
        <v>264000</v>
      </c>
      <c r="G94" s="55"/>
      <c r="H94" s="56"/>
      <c r="I94" s="57"/>
      <c r="J94" s="57">
        <f>+F94*72%+132000</f>
        <v>322080</v>
      </c>
      <c r="K94" s="58"/>
      <c r="L94" s="86"/>
      <c r="M94" s="84"/>
      <c r="N94" s="84">
        <f>+J94*89%+132000</f>
        <v>418651.2</v>
      </c>
      <c r="O94" s="85"/>
      <c r="P94" s="8"/>
      <c r="Q94" s="13"/>
      <c r="R94" s="13"/>
      <c r="S94" s="9"/>
    </row>
    <row r="95" spans="1:19" x14ac:dyDescent="0.25">
      <c r="A95" s="1" t="s">
        <v>58</v>
      </c>
      <c r="B95" s="8" t="s">
        <v>13</v>
      </c>
      <c r="C95" s="9">
        <v>33000</v>
      </c>
      <c r="D95" s="53"/>
      <c r="E95" s="54"/>
      <c r="F95" s="54"/>
      <c r="G95" s="55">
        <f>+C95*50%</f>
        <v>16500</v>
      </c>
      <c r="H95" s="56"/>
      <c r="I95" s="57"/>
      <c r="J95" s="57"/>
      <c r="K95" s="58">
        <f>+G95*72%+8250</f>
        <v>20130</v>
      </c>
      <c r="L95" s="86"/>
      <c r="M95" s="84"/>
      <c r="N95" s="84"/>
      <c r="O95" s="87">
        <f>+K95*89%+8250</f>
        <v>26165.7</v>
      </c>
      <c r="P95" s="8"/>
      <c r="Q95" s="13"/>
      <c r="R95" s="13"/>
      <c r="S95" s="9"/>
    </row>
    <row r="96" spans="1:19" x14ac:dyDescent="0.25">
      <c r="A96" s="1" t="s">
        <v>59</v>
      </c>
      <c r="B96" s="8" t="s">
        <v>14</v>
      </c>
      <c r="C96" s="9">
        <v>225000</v>
      </c>
      <c r="D96" s="53"/>
      <c r="E96" s="54"/>
      <c r="F96" s="54"/>
      <c r="G96" s="55"/>
      <c r="H96" s="56"/>
      <c r="I96" s="57"/>
      <c r="J96" s="57"/>
      <c r="K96" s="58"/>
      <c r="L96" s="86">
        <v>225000</v>
      </c>
      <c r="M96" s="84"/>
      <c r="N96" s="84"/>
      <c r="O96" s="85"/>
      <c r="P96" s="8"/>
      <c r="Q96" s="13"/>
      <c r="R96" s="13"/>
      <c r="S96" s="9"/>
    </row>
    <row r="97" spans="1:19" x14ac:dyDescent="0.25">
      <c r="B97" s="8" t="s">
        <v>15</v>
      </c>
      <c r="C97" s="9">
        <v>830000</v>
      </c>
      <c r="D97" s="53"/>
      <c r="E97" s="54"/>
      <c r="F97" s="54"/>
      <c r="G97" s="55"/>
      <c r="H97" s="56"/>
      <c r="I97" s="57"/>
      <c r="J97" s="57"/>
      <c r="K97" s="58"/>
      <c r="L97" s="86"/>
      <c r="M97" s="84">
        <v>830000</v>
      </c>
      <c r="N97" s="84"/>
      <c r="O97" s="85"/>
      <c r="P97" s="8"/>
      <c r="Q97" s="13"/>
      <c r="R97" s="13"/>
      <c r="S97" s="9"/>
    </row>
    <row r="98" spans="1:19" ht="15.75" thickBot="1" x14ac:dyDescent="0.3">
      <c r="A98" s="1" t="s">
        <v>13</v>
      </c>
      <c r="B98" s="14" t="s">
        <v>16</v>
      </c>
      <c r="C98" s="15">
        <v>198000</v>
      </c>
      <c r="D98" s="59"/>
      <c r="E98" s="60"/>
      <c r="F98" s="60"/>
      <c r="G98" s="61"/>
      <c r="H98" s="62"/>
      <c r="I98" s="63"/>
      <c r="J98" s="63"/>
      <c r="K98" s="64"/>
      <c r="L98" s="88"/>
      <c r="M98" s="89"/>
      <c r="N98" s="89">
        <v>198000</v>
      </c>
      <c r="O98" s="90"/>
      <c r="P98" s="14"/>
      <c r="Q98" s="37"/>
      <c r="R98" s="37"/>
      <c r="S98" s="15"/>
    </row>
    <row r="99" spans="1:19" ht="16.5" thickTop="1" thickBot="1" x14ac:dyDescent="0.3">
      <c r="A99" s="1" t="s">
        <v>60</v>
      </c>
      <c r="B99" s="40" t="s">
        <v>29</v>
      </c>
      <c r="C99" s="41"/>
      <c r="D99" s="65">
        <f>SUM(D82:D98)</f>
        <v>1365000</v>
      </c>
      <c r="E99" s="65">
        <f t="shared" ref="E99" si="22">SUM(E82:E98)</f>
        <v>1680000</v>
      </c>
      <c r="F99" s="65">
        <f t="shared" ref="F99" si="23">SUM(F82:F98)</f>
        <v>720000</v>
      </c>
      <c r="G99" s="65">
        <f t="shared" ref="G99" si="24">SUM(G82:G98)</f>
        <v>366600</v>
      </c>
      <c r="H99" s="66">
        <f t="shared" ref="H99" si="25">SUM(H82:H98)</f>
        <v>1738140</v>
      </c>
      <c r="I99" s="66">
        <f t="shared" ref="I99" si="26">SUM(I82:I98)</f>
        <v>6393600</v>
      </c>
      <c r="J99" s="66">
        <f t="shared" ref="J99" si="27">SUM(J82:J98)</f>
        <v>878400</v>
      </c>
      <c r="K99" s="66">
        <f t="shared" ref="K99" si="28">SUM(K82:K98)</f>
        <v>447252</v>
      </c>
      <c r="L99" s="91">
        <f t="shared" ref="L99" si="29">SUM(L82:L98)</f>
        <v>1771944.6</v>
      </c>
      <c r="M99" s="91">
        <f t="shared" ref="M99" si="30">SUM(M82:M98)</f>
        <v>6520304</v>
      </c>
      <c r="N99" s="91">
        <f t="shared" ref="N99" si="31">SUM(N82:N98)</f>
        <v>1339776</v>
      </c>
      <c r="O99" s="91">
        <f t="shared" ref="O99" si="32">SUM(O82:O98)</f>
        <v>581354.28</v>
      </c>
      <c r="P99" s="42">
        <f t="shared" ref="P99" si="33">SUM(P82:P98)</f>
        <v>0</v>
      </c>
      <c r="Q99" s="42">
        <f t="shared" ref="Q99" si="34">SUM(Q82:Q98)</f>
        <v>0</v>
      </c>
      <c r="R99" s="42">
        <f t="shared" ref="R99" si="35">SUM(R82:R98)</f>
        <v>0</v>
      </c>
      <c r="S99" s="42">
        <f t="shared" ref="S99" si="36">SUM(S82:S98)</f>
        <v>0</v>
      </c>
    </row>
    <row r="100" spans="1:19" ht="15.75" thickTop="1" x14ac:dyDescent="0.25">
      <c r="A100" s="1" t="s">
        <v>61</v>
      </c>
      <c r="D100" s="28" t="s">
        <v>25</v>
      </c>
      <c r="E100" s="29"/>
      <c r="F100" s="29"/>
      <c r="G100" s="30"/>
      <c r="H100" s="28" t="s">
        <v>26</v>
      </c>
      <c r="I100" s="29"/>
      <c r="J100" s="29"/>
      <c r="K100" s="30"/>
      <c r="L100" s="28" t="s">
        <v>27</v>
      </c>
      <c r="M100" s="29"/>
      <c r="N100" s="29"/>
      <c r="O100" s="30"/>
      <c r="P100" s="2"/>
      <c r="Q100" s="26"/>
      <c r="R100" s="26"/>
      <c r="S100" s="3"/>
    </row>
    <row r="101" spans="1:19" ht="15.75" thickBot="1" x14ac:dyDescent="0.3">
      <c r="D101" s="31"/>
      <c r="E101" s="32"/>
      <c r="F101" s="32"/>
      <c r="G101" s="32"/>
      <c r="H101" s="31"/>
      <c r="I101" s="32"/>
      <c r="J101" s="32"/>
      <c r="K101" s="33"/>
      <c r="L101" s="34" t="s">
        <v>28</v>
      </c>
      <c r="M101" s="35"/>
      <c r="N101" s="35"/>
      <c r="O101" s="36"/>
      <c r="P101" s="4"/>
      <c r="Q101" s="27"/>
      <c r="R101" s="27"/>
      <c r="S101" s="5"/>
    </row>
    <row r="102" spans="1:19" ht="15.75" thickTop="1" x14ac:dyDescent="0.25"/>
    <row r="104" spans="1:19" x14ac:dyDescent="0.25">
      <c r="A104" s="1" t="s">
        <v>63</v>
      </c>
    </row>
    <row r="105" spans="1:19" ht="15.75" thickBot="1" x14ac:dyDescent="0.3"/>
    <row r="106" spans="1:19" ht="15.75" thickTop="1" x14ac:dyDescent="0.25">
      <c r="B106" s="6"/>
      <c r="C106" s="7"/>
      <c r="D106" s="10" t="s">
        <v>21</v>
      </c>
      <c r="E106" s="11"/>
      <c r="F106" s="11"/>
      <c r="G106" s="11"/>
      <c r="H106" s="43" t="s">
        <v>22</v>
      </c>
      <c r="I106" s="43"/>
      <c r="J106" s="43"/>
      <c r="K106" s="43"/>
      <c r="L106" s="11" t="s">
        <v>23</v>
      </c>
      <c r="M106" s="11"/>
      <c r="N106" s="11"/>
      <c r="O106" s="11"/>
      <c r="P106" s="11" t="s">
        <v>24</v>
      </c>
      <c r="Q106" s="11"/>
      <c r="R106" s="11"/>
      <c r="S106" s="12"/>
    </row>
    <row r="107" spans="1:19" ht="15.75" thickBot="1" x14ac:dyDescent="0.3">
      <c r="B107" s="14"/>
      <c r="C107" s="15"/>
      <c r="D107" s="16" t="s">
        <v>17</v>
      </c>
      <c r="E107" s="17" t="s">
        <v>18</v>
      </c>
      <c r="F107" s="17" t="s">
        <v>19</v>
      </c>
      <c r="G107" s="20" t="s">
        <v>20</v>
      </c>
      <c r="H107" s="44" t="s">
        <v>17</v>
      </c>
      <c r="I107" s="45" t="s">
        <v>18</v>
      </c>
      <c r="J107" s="45" t="s">
        <v>19</v>
      </c>
      <c r="K107" s="46" t="s">
        <v>20</v>
      </c>
      <c r="L107" s="23" t="s">
        <v>17</v>
      </c>
      <c r="M107" s="17" t="s">
        <v>18</v>
      </c>
      <c r="N107" s="17" t="s">
        <v>19</v>
      </c>
      <c r="O107" s="17" t="s">
        <v>20</v>
      </c>
      <c r="P107" s="17" t="s">
        <v>17</v>
      </c>
      <c r="Q107" s="17" t="s">
        <v>18</v>
      </c>
      <c r="R107" s="17" t="s">
        <v>19</v>
      </c>
      <c r="S107" s="18" t="s">
        <v>20</v>
      </c>
    </row>
    <row r="108" spans="1:19" ht="15.75" thickTop="1" x14ac:dyDescent="0.25">
      <c r="B108" s="6" t="s">
        <v>0</v>
      </c>
      <c r="C108" s="7">
        <v>1365000</v>
      </c>
      <c r="D108" s="47">
        <f>+C108</f>
        <v>1365000</v>
      </c>
      <c r="E108" s="48"/>
      <c r="F108" s="48"/>
      <c r="G108" s="49"/>
      <c r="H108" s="50">
        <f>+D108*72%</f>
        <v>982800</v>
      </c>
      <c r="I108" s="51"/>
      <c r="J108" s="51"/>
      <c r="K108" s="52"/>
      <c r="L108" s="97">
        <f>+H108*89%</f>
        <v>874692</v>
      </c>
      <c r="M108" s="51"/>
      <c r="N108" s="51"/>
      <c r="O108" s="98"/>
      <c r="P108" s="92">
        <f>+L108*96%</f>
        <v>839704.32</v>
      </c>
      <c r="Q108" s="81"/>
      <c r="R108" s="81"/>
      <c r="S108" s="93"/>
    </row>
    <row r="109" spans="1:19" x14ac:dyDescent="0.25">
      <c r="B109" s="8" t="s">
        <v>1</v>
      </c>
      <c r="C109" s="9">
        <v>650000</v>
      </c>
      <c r="D109" s="53"/>
      <c r="E109" s="54"/>
      <c r="F109" s="54"/>
      <c r="G109" s="55"/>
      <c r="H109" s="56">
        <f>+C109</f>
        <v>650000</v>
      </c>
      <c r="I109" s="57"/>
      <c r="J109" s="57"/>
      <c r="K109" s="58"/>
      <c r="L109" s="56">
        <f>+H109*89%</f>
        <v>578500</v>
      </c>
      <c r="M109" s="57"/>
      <c r="N109" s="57"/>
      <c r="O109" s="99"/>
      <c r="P109" s="83">
        <f t="shared" ref="P109:P113" si="37">+L109*96%</f>
        <v>555360</v>
      </c>
      <c r="Q109" s="84"/>
      <c r="R109" s="84"/>
      <c r="S109" s="87"/>
    </row>
    <row r="110" spans="1:19" x14ac:dyDescent="0.25">
      <c r="B110" s="8" t="s">
        <v>2</v>
      </c>
      <c r="C110" s="9">
        <v>87100</v>
      </c>
      <c r="D110" s="53"/>
      <c r="E110" s="54"/>
      <c r="F110" s="54"/>
      <c r="G110" s="55"/>
      <c r="H110" s="56">
        <f t="shared" ref="H110:H113" si="38">+C110</f>
        <v>87100</v>
      </c>
      <c r="I110" s="57"/>
      <c r="J110" s="57"/>
      <c r="K110" s="58"/>
      <c r="L110" s="56">
        <f t="shared" ref="L110:L113" si="39">+H110*89%</f>
        <v>77519</v>
      </c>
      <c r="M110" s="57"/>
      <c r="N110" s="57"/>
      <c r="O110" s="99"/>
      <c r="P110" s="83">
        <f t="shared" si="37"/>
        <v>74418.239999999991</v>
      </c>
      <c r="Q110" s="84"/>
      <c r="R110" s="84"/>
      <c r="S110" s="87"/>
    </row>
    <row r="111" spans="1:19" x14ac:dyDescent="0.25">
      <c r="B111" s="8" t="s">
        <v>3</v>
      </c>
      <c r="C111" s="9">
        <v>12000</v>
      </c>
      <c r="D111" s="53"/>
      <c r="E111" s="54"/>
      <c r="F111" s="54"/>
      <c r="G111" s="55"/>
      <c r="H111" s="56">
        <f t="shared" si="38"/>
        <v>12000</v>
      </c>
      <c r="I111" s="57"/>
      <c r="J111" s="57"/>
      <c r="K111" s="58"/>
      <c r="L111" s="56">
        <f t="shared" si="39"/>
        <v>10680</v>
      </c>
      <c r="M111" s="57"/>
      <c r="N111" s="57"/>
      <c r="O111" s="99"/>
      <c r="P111" s="83">
        <f t="shared" si="37"/>
        <v>10252.799999999999</v>
      </c>
      <c r="Q111" s="84"/>
      <c r="R111" s="84"/>
      <c r="S111" s="87"/>
    </row>
    <row r="112" spans="1:19" x14ac:dyDescent="0.25">
      <c r="B112" s="8" t="s">
        <v>4</v>
      </c>
      <c r="C112" s="9">
        <v>2640</v>
      </c>
      <c r="D112" s="53"/>
      <c r="E112" s="54"/>
      <c r="F112" s="54"/>
      <c r="G112" s="55"/>
      <c r="H112" s="56">
        <f t="shared" si="38"/>
        <v>2640</v>
      </c>
      <c r="I112" s="57"/>
      <c r="J112" s="57"/>
      <c r="K112" s="58"/>
      <c r="L112" s="56">
        <f t="shared" si="39"/>
        <v>2349.6</v>
      </c>
      <c r="M112" s="57"/>
      <c r="N112" s="57"/>
      <c r="O112" s="99"/>
      <c r="P112" s="83">
        <f t="shared" si="37"/>
        <v>2255.616</v>
      </c>
      <c r="Q112" s="84"/>
      <c r="R112" s="84"/>
      <c r="S112" s="87"/>
    </row>
    <row r="113" spans="2:19" x14ac:dyDescent="0.25">
      <c r="B113" s="8" t="s">
        <v>5</v>
      </c>
      <c r="C113" s="9">
        <v>3600</v>
      </c>
      <c r="D113" s="53"/>
      <c r="E113" s="54"/>
      <c r="F113" s="54"/>
      <c r="G113" s="55"/>
      <c r="H113" s="56">
        <f t="shared" si="38"/>
        <v>3600</v>
      </c>
      <c r="I113" s="57"/>
      <c r="J113" s="57"/>
      <c r="K113" s="58"/>
      <c r="L113" s="56">
        <f t="shared" si="39"/>
        <v>3204</v>
      </c>
      <c r="M113" s="57"/>
      <c r="N113" s="57"/>
      <c r="O113" s="99"/>
      <c r="P113" s="83">
        <f t="shared" si="37"/>
        <v>3075.8399999999997</v>
      </c>
      <c r="Q113" s="84"/>
      <c r="R113" s="84"/>
      <c r="S113" s="87"/>
    </row>
    <row r="114" spans="2:19" x14ac:dyDescent="0.25">
      <c r="B114" s="8" t="s">
        <v>6</v>
      </c>
      <c r="C114" s="9">
        <v>597000</v>
      </c>
      <c r="D114" s="53"/>
      <c r="E114" s="54"/>
      <c r="F114" s="54"/>
      <c r="G114" s="55">
        <f t="shared" ref="G114:G116" si="40">+C114*50%</f>
        <v>298500</v>
      </c>
      <c r="H114" s="56"/>
      <c r="I114" s="57"/>
      <c r="J114" s="57"/>
      <c r="K114" s="58">
        <f>+G114*72%+149250</f>
        <v>364170</v>
      </c>
      <c r="L114" s="100"/>
      <c r="M114" s="57"/>
      <c r="N114" s="57"/>
      <c r="O114" s="58">
        <f>+K114*89%+149250</f>
        <v>473361.3</v>
      </c>
      <c r="P114" s="83"/>
      <c r="Q114" s="84"/>
      <c r="R114" s="84"/>
      <c r="S114" s="87">
        <f>+O114*96%</f>
        <v>454426.848</v>
      </c>
    </row>
    <row r="115" spans="2:19" x14ac:dyDescent="0.25">
      <c r="B115" s="8" t="s">
        <v>7</v>
      </c>
      <c r="C115" s="9">
        <v>5700</v>
      </c>
      <c r="D115" s="53"/>
      <c r="E115" s="54"/>
      <c r="F115" s="54"/>
      <c r="G115" s="55">
        <f t="shared" si="40"/>
        <v>2850</v>
      </c>
      <c r="H115" s="56"/>
      <c r="I115" s="57"/>
      <c r="J115" s="57"/>
      <c r="K115" s="58">
        <f>+G115*72%+1425</f>
        <v>3477</v>
      </c>
      <c r="L115" s="100"/>
      <c r="M115" s="57"/>
      <c r="N115" s="57"/>
      <c r="O115" s="58">
        <f>+K115*89%+1425</f>
        <v>4519.5300000000007</v>
      </c>
      <c r="P115" s="83"/>
      <c r="Q115" s="84"/>
      <c r="R115" s="84"/>
      <c r="S115" s="87">
        <f t="shared" ref="S115:S116" si="41">+O115*96%</f>
        <v>4338.7488000000003</v>
      </c>
    </row>
    <row r="116" spans="2:19" x14ac:dyDescent="0.25">
      <c r="B116" s="8" t="s">
        <v>8</v>
      </c>
      <c r="C116" s="9">
        <v>97500</v>
      </c>
      <c r="D116" s="53"/>
      <c r="E116" s="54"/>
      <c r="F116" s="54"/>
      <c r="G116" s="55">
        <f t="shared" si="40"/>
        <v>48750</v>
      </c>
      <c r="H116" s="56"/>
      <c r="I116" s="57"/>
      <c r="J116" s="57"/>
      <c r="K116" s="58">
        <f>+G116*72%+24375</f>
        <v>59475</v>
      </c>
      <c r="L116" s="100"/>
      <c r="M116" s="57"/>
      <c r="N116" s="57"/>
      <c r="O116" s="58">
        <f>+K116*89%+24375</f>
        <v>77307.75</v>
      </c>
      <c r="P116" s="83"/>
      <c r="Q116" s="84"/>
      <c r="R116" s="84"/>
      <c r="S116" s="87">
        <f t="shared" si="41"/>
        <v>74215.44</v>
      </c>
    </row>
    <row r="117" spans="2:19" x14ac:dyDescent="0.25">
      <c r="B117" s="8" t="s">
        <v>9</v>
      </c>
      <c r="C117" s="9">
        <v>1680000</v>
      </c>
      <c r="D117" s="53"/>
      <c r="E117" s="54">
        <f>+C117</f>
        <v>1680000</v>
      </c>
      <c r="F117" s="54"/>
      <c r="G117" s="55"/>
      <c r="H117" s="56"/>
      <c r="I117" s="57">
        <f>+E117*72%</f>
        <v>1209600</v>
      </c>
      <c r="J117" s="57"/>
      <c r="K117" s="58"/>
      <c r="L117" s="100"/>
      <c r="M117" s="57">
        <f>+I117*89%</f>
        <v>1076544</v>
      </c>
      <c r="N117" s="57"/>
      <c r="O117" s="99"/>
      <c r="P117" s="83"/>
      <c r="Q117" s="84">
        <f>+M117*96%</f>
        <v>1033482.24</v>
      </c>
      <c r="R117" s="84"/>
      <c r="S117" s="87"/>
    </row>
    <row r="118" spans="2:19" x14ac:dyDescent="0.25">
      <c r="B118" s="8" t="s">
        <v>10</v>
      </c>
      <c r="C118" s="9">
        <v>5184000</v>
      </c>
      <c r="D118" s="53"/>
      <c r="E118" s="54"/>
      <c r="F118" s="54"/>
      <c r="G118" s="55"/>
      <c r="H118" s="56"/>
      <c r="I118" s="57">
        <f>+C118</f>
        <v>5184000</v>
      </c>
      <c r="J118" s="57"/>
      <c r="K118" s="58"/>
      <c r="L118" s="100"/>
      <c r="M118" s="57">
        <f>+I118*89%</f>
        <v>4613760</v>
      </c>
      <c r="N118" s="57"/>
      <c r="O118" s="99"/>
      <c r="P118" s="83"/>
      <c r="Q118" s="84">
        <f>+M118*96%</f>
        <v>4429209.5999999996</v>
      </c>
      <c r="R118" s="84"/>
      <c r="S118" s="87"/>
    </row>
    <row r="119" spans="2:19" x14ac:dyDescent="0.25">
      <c r="B119" s="8" t="s">
        <v>11</v>
      </c>
      <c r="C119" s="9">
        <v>912000</v>
      </c>
      <c r="D119" s="53"/>
      <c r="E119" s="54"/>
      <c r="F119" s="54">
        <f>+C119*50%</f>
        <v>456000</v>
      </c>
      <c r="G119" s="55"/>
      <c r="H119" s="56"/>
      <c r="I119" s="57"/>
      <c r="J119" s="57">
        <f>+F119*72%+228000</f>
        <v>556320</v>
      </c>
      <c r="K119" s="58"/>
      <c r="L119" s="100"/>
      <c r="M119" s="57"/>
      <c r="N119" s="57">
        <f>+J119*89%+228000</f>
        <v>723124.8</v>
      </c>
      <c r="O119" s="99"/>
      <c r="P119" s="83"/>
      <c r="Q119" s="84"/>
      <c r="R119" s="84">
        <f>+N119*96%</f>
        <v>694199.80799999996</v>
      </c>
      <c r="S119" s="87"/>
    </row>
    <row r="120" spans="2:19" x14ac:dyDescent="0.25">
      <c r="B120" s="8" t="s">
        <v>12</v>
      </c>
      <c r="C120" s="9">
        <v>528000</v>
      </c>
      <c r="D120" s="53"/>
      <c r="E120" s="54"/>
      <c r="F120" s="54">
        <f>+C120*50%</f>
        <v>264000</v>
      </c>
      <c r="G120" s="55"/>
      <c r="H120" s="56"/>
      <c r="I120" s="57"/>
      <c r="J120" s="57">
        <f>+F120*72%+132000</f>
        <v>322080</v>
      </c>
      <c r="K120" s="58"/>
      <c r="L120" s="100"/>
      <c r="M120" s="57"/>
      <c r="N120" s="57">
        <f>+J120*89%+132000</f>
        <v>418651.2</v>
      </c>
      <c r="O120" s="99"/>
      <c r="P120" s="83"/>
      <c r="Q120" s="84"/>
      <c r="R120" s="84">
        <f>+N120*96%</f>
        <v>401905.152</v>
      </c>
      <c r="S120" s="87"/>
    </row>
    <row r="121" spans="2:19" x14ac:dyDescent="0.25">
      <c r="B121" s="8" t="s">
        <v>13</v>
      </c>
      <c r="C121" s="9">
        <v>33000</v>
      </c>
      <c r="D121" s="53"/>
      <c r="E121" s="54"/>
      <c r="F121" s="54"/>
      <c r="G121" s="55">
        <f>+C121*50%</f>
        <v>16500</v>
      </c>
      <c r="H121" s="56"/>
      <c r="I121" s="57"/>
      <c r="J121" s="57"/>
      <c r="K121" s="58">
        <f>+G121*72%+8250</f>
        <v>20130</v>
      </c>
      <c r="L121" s="100"/>
      <c r="M121" s="57"/>
      <c r="N121" s="57"/>
      <c r="O121" s="58">
        <f>+K121*89%+8250</f>
        <v>26165.7</v>
      </c>
      <c r="P121" s="83"/>
      <c r="Q121" s="84"/>
      <c r="R121" s="84"/>
      <c r="S121" s="87">
        <f>+O121*96%</f>
        <v>25119.072</v>
      </c>
    </row>
    <row r="122" spans="2:19" x14ac:dyDescent="0.25">
      <c r="B122" s="8" t="s">
        <v>14</v>
      </c>
      <c r="C122" s="9">
        <v>225000</v>
      </c>
      <c r="D122" s="53"/>
      <c r="E122" s="54"/>
      <c r="F122" s="54"/>
      <c r="G122" s="55"/>
      <c r="H122" s="56"/>
      <c r="I122" s="57"/>
      <c r="J122" s="57"/>
      <c r="K122" s="58"/>
      <c r="L122" s="100">
        <v>225000</v>
      </c>
      <c r="M122" s="57"/>
      <c r="N122" s="57"/>
      <c r="O122" s="99"/>
      <c r="P122" s="83">
        <f>+L122*96%</f>
        <v>216000</v>
      </c>
      <c r="Q122" s="84"/>
      <c r="R122" s="84"/>
      <c r="S122" s="87"/>
    </row>
    <row r="123" spans="2:19" x14ac:dyDescent="0.25">
      <c r="B123" s="8" t="s">
        <v>15</v>
      </c>
      <c r="C123" s="9">
        <v>830000</v>
      </c>
      <c r="D123" s="53"/>
      <c r="E123" s="54"/>
      <c r="F123" s="54"/>
      <c r="G123" s="55"/>
      <c r="H123" s="56"/>
      <c r="I123" s="57"/>
      <c r="J123" s="57"/>
      <c r="K123" s="58"/>
      <c r="L123" s="100"/>
      <c r="M123" s="57">
        <v>830000</v>
      </c>
      <c r="N123" s="57"/>
      <c r="O123" s="99"/>
      <c r="P123" s="83"/>
      <c r="Q123" s="84">
        <f>+M123*96%</f>
        <v>796800</v>
      </c>
      <c r="R123" s="84"/>
      <c r="S123" s="87"/>
    </row>
    <row r="124" spans="2:19" ht="15.75" thickBot="1" x14ac:dyDescent="0.3">
      <c r="B124" s="14" t="s">
        <v>16</v>
      </c>
      <c r="C124" s="15">
        <v>198000</v>
      </c>
      <c r="D124" s="59"/>
      <c r="E124" s="60"/>
      <c r="F124" s="60"/>
      <c r="G124" s="61"/>
      <c r="H124" s="62"/>
      <c r="I124" s="63"/>
      <c r="J124" s="63"/>
      <c r="K124" s="64"/>
      <c r="L124" s="101"/>
      <c r="M124" s="63"/>
      <c r="N124" s="63">
        <v>198000</v>
      </c>
      <c r="O124" s="102"/>
      <c r="P124" s="94"/>
      <c r="Q124" s="95"/>
      <c r="R124" s="95">
        <f>+N124*96%</f>
        <v>190080</v>
      </c>
      <c r="S124" s="96"/>
    </row>
    <row r="125" spans="2:19" ht="16.5" thickTop="1" thickBot="1" x14ac:dyDescent="0.3">
      <c r="B125" s="40" t="s">
        <v>29</v>
      </c>
      <c r="C125" s="41"/>
      <c r="D125" s="65">
        <f>SUM(D108:D124)</f>
        <v>1365000</v>
      </c>
      <c r="E125" s="65">
        <f t="shared" ref="E125" si="42">SUM(E108:E124)</f>
        <v>1680000</v>
      </c>
      <c r="F125" s="65">
        <f t="shared" ref="F125" si="43">SUM(F108:F124)</f>
        <v>720000</v>
      </c>
      <c r="G125" s="65">
        <f t="shared" ref="G125" si="44">SUM(G108:G124)</f>
        <v>366600</v>
      </c>
      <c r="H125" s="66">
        <f t="shared" ref="H125" si="45">SUM(H108:H124)</f>
        <v>1738140</v>
      </c>
      <c r="I125" s="66">
        <f t="shared" ref="I125" si="46">SUM(I108:I124)</f>
        <v>6393600</v>
      </c>
      <c r="J125" s="66">
        <f t="shared" ref="J125" si="47">SUM(J108:J124)</f>
        <v>878400</v>
      </c>
      <c r="K125" s="66">
        <f t="shared" ref="K125" si="48">SUM(K108:K124)</f>
        <v>447252</v>
      </c>
      <c r="L125" s="66">
        <f t="shared" ref="L125" si="49">SUM(L108:L124)</f>
        <v>1771944.6</v>
      </c>
      <c r="M125" s="66">
        <f t="shared" ref="M125" si="50">SUM(M108:M124)</f>
        <v>6520304</v>
      </c>
      <c r="N125" s="66">
        <f t="shared" ref="N125" si="51">SUM(N108:N124)</f>
        <v>1339776</v>
      </c>
      <c r="O125" s="66">
        <f t="shared" ref="O125" si="52">SUM(O108:O124)</f>
        <v>581354.28</v>
      </c>
      <c r="P125" s="76">
        <f t="shared" ref="P125" si="53">SUM(P108:P124)</f>
        <v>1701066.8159999999</v>
      </c>
      <c r="Q125" s="76">
        <f t="shared" ref="Q125" si="54">SUM(Q108:Q124)</f>
        <v>6259491.8399999999</v>
      </c>
      <c r="R125" s="76">
        <f t="shared" ref="R125" si="55">SUM(R108:R124)</f>
        <v>1286184.96</v>
      </c>
      <c r="S125" s="76">
        <f t="shared" ref="S125" si="56">SUM(S108:S124)</f>
        <v>558100.10880000005</v>
      </c>
    </row>
    <row r="126" spans="2:19" ht="15.75" thickTop="1" x14ac:dyDescent="0.25">
      <c r="D126" s="28" t="s">
        <v>25</v>
      </c>
      <c r="E126" s="29"/>
      <c r="F126" s="29"/>
      <c r="G126" s="30"/>
      <c r="H126" s="28" t="s">
        <v>26</v>
      </c>
      <c r="I126" s="29"/>
      <c r="J126" s="29"/>
      <c r="K126" s="30"/>
      <c r="L126" s="28" t="s">
        <v>27</v>
      </c>
      <c r="M126" s="29"/>
      <c r="N126" s="29"/>
      <c r="O126" s="30"/>
      <c r="P126" s="2"/>
      <c r="Q126" s="26"/>
      <c r="R126" s="26"/>
      <c r="S126" s="3"/>
    </row>
    <row r="127" spans="2:19" ht="15.75" thickBot="1" x14ac:dyDescent="0.3">
      <c r="D127" s="31"/>
      <c r="E127" s="32"/>
      <c r="F127" s="32"/>
      <c r="G127" s="32"/>
      <c r="H127" s="31"/>
      <c r="I127" s="32"/>
      <c r="J127" s="32"/>
      <c r="K127" s="33"/>
      <c r="L127" s="34" t="s">
        <v>28</v>
      </c>
      <c r="M127" s="35"/>
      <c r="N127" s="35"/>
      <c r="O127" s="36"/>
      <c r="P127" s="4"/>
      <c r="Q127" s="27"/>
      <c r="R127" s="27"/>
      <c r="S127" s="5"/>
    </row>
    <row r="128" spans="2:19" ht="15.75" thickTop="1" x14ac:dyDescent="0.25"/>
    <row r="130" spans="4:4" x14ac:dyDescent="0.25">
      <c r="D130" s="1" t="s">
        <v>69</v>
      </c>
    </row>
    <row r="132" spans="4:4" x14ac:dyDescent="0.25">
      <c r="D132" s="1" t="s">
        <v>70</v>
      </c>
    </row>
  </sheetData>
  <mergeCells count="36">
    <mergeCell ref="L127:O127"/>
    <mergeCell ref="D106:G106"/>
    <mergeCell ref="H106:K106"/>
    <mergeCell ref="L106:O106"/>
    <mergeCell ref="P106:S106"/>
    <mergeCell ref="B125:C125"/>
    <mergeCell ref="D126:G126"/>
    <mergeCell ref="H126:K126"/>
    <mergeCell ref="L126:O126"/>
    <mergeCell ref="P80:S80"/>
    <mergeCell ref="B99:C99"/>
    <mergeCell ref="D100:G100"/>
    <mergeCell ref="H100:K100"/>
    <mergeCell ref="L100:O100"/>
    <mergeCell ref="L101:O101"/>
    <mergeCell ref="B69:C69"/>
    <mergeCell ref="D70:G70"/>
    <mergeCell ref="H70:K70"/>
    <mergeCell ref="L70:O70"/>
    <mergeCell ref="L71:O71"/>
    <mergeCell ref="D80:G80"/>
    <mergeCell ref="H80:K80"/>
    <mergeCell ref="L80:O80"/>
    <mergeCell ref="L40:O40"/>
    <mergeCell ref="B38:C38"/>
    <mergeCell ref="D50:G50"/>
    <mergeCell ref="H50:K50"/>
    <mergeCell ref="L50:O50"/>
    <mergeCell ref="P50:S50"/>
    <mergeCell ref="D19:G19"/>
    <mergeCell ref="H19:K19"/>
    <mergeCell ref="L19:O19"/>
    <mergeCell ref="P19:S19"/>
    <mergeCell ref="D39:G39"/>
    <mergeCell ref="H39:K39"/>
    <mergeCell ref="L39:O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PCDANA</dc:creator>
  <cp:lastModifiedBy>PCDANA</cp:lastModifiedBy>
  <dcterms:created xsi:type="dcterms:W3CDTF">2026-09-06T12:08:01Z</dcterms:created>
  <dcterms:modified xsi:type="dcterms:W3CDTF">2026-09-06T14:44:52Z</dcterms:modified>
</cp:coreProperties>
</file>