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DANA\Documents\IUTEPI\COSTOS\"/>
    </mc:Choice>
  </mc:AlternateContent>
  <xr:revisionPtr revIDLastSave="0" documentId="8_{EE353F80-2927-4B57-BD7C-8B94A5B69407}" xr6:coauthVersionLast="47" xr6:coauthVersionMax="47" xr10:uidLastSave="{00000000-0000-0000-0000-000000000000}"/>
  <bookViews>
    <workbookView xWindow="-120" yWindow="-120" windowWidth="20640" windowHeight="11160" xr2:uid="{7AE57A94-1742-4CCD-BAB3-873874E34E1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C56" i="1"/>
  <c r="F55" i="1"/>
  <c r="E55" i="1"/>
  <c r="D55" i="1"/>
  <c r="F54" i="1"/>
  <c r="E54" i="1"/>
  <c r="D54" i="1"/>
  <c r="F53" i="1"/>
  <c r="E53" i="1"/>
  <c r="D53" i="1"/>
  <c r="F52" i="1"/>
  <c r="E52" i="1"/>
  <c r="D52" i="1"/>
  <c r="F51" i="1"/>
  <c r="E51" i="1"/>
  <c r="D51" i="1"/>
  <c r="C43" i="1"/>
  <c r="C41" i="1"/>
  <c r="C40" i="1"/>
  <c r="C39" i="1"/>
  <c r="K44" i="1"/>
  <c r="G44" i="1"/>
  <c r="C33" i="1"/>
  <c r="C32" i="1"/>
  <c r="C31" i="1"/>
  <c r="C30" i="1"/>
  <c r="B26" i="1"/>
  <c r="D44" i="1" l="1"/>
  <c r="O44" i="1"/>
  <c r="S44" i="1"/>
  <c r="E44" i="1"/>
  <c r="F44" i="1"/>
  <c r="N44" i="1"/>
  <c r="R44" i="1"/>
  <c r="F56" i="1"/>
  <c r="E56" i="1"/>
  <c r="D56" i="1"/>
  <c r="J44" i="1" l="1"/>
  <c r="I44" i="1"/>
  <c r="M44" i="1"/>
  <c r="Q44" i="1"/>
  <c r="H44" i="1"/>
  <c r="L44" i="1" l="1"/>
  <c r="P44" i="1"/>
</calcChain>
</file>

<file path=xl/sharedStrings.xml><?xml version="1.0" encoding="utf-8"?>
<sst xmlns="http://schemas.openxmlformats.org/spreadsheetml/2006/main" count="76" uniqueCount="58">
  <si>
    <t>COSTO POR ORDENES DE PRODUCCION</t>
  </si>
  <si>
    <t>EJERCICIO Nro 8.-</t>
  </si>
  <si>
    <t>UNA EMPRESA DEDICADA A LA CONECCION TEXTIL, TIENE LA ORDEN DE PRODUCCION Nro 69</t>
  </si>
  <si>
    <t>EN LA CUAL PIDEN ELABORAR 15 DOCENAS DE PANTALONES EN TELA DRILL PARA LA CUAL SE UTILIZAN</t>
  </si>
  <si>
    <t xml:space="preserve">1,25 MTS DE TELA POR CADA PANTALON A UN VALOR DE 750 CADA METRO, PARA EL TOTAL DE LAS </t>
  </si>
  <si>
    <t>PIEZAS SE USAN 18 CARRETES DE HILO A UN COSTO DE 120 C/U, 180 CIERRES DE 16 cm 22 C/U, BOTONES</t>
  </si>
  <si>
    <t xml:space="preserve">Y REMACHES 16 POR CADA PANTALON, PAGAN DE ALQUILER 650.000 MENSUAL, DEPRECIACION DE </t>
  </si>
  <si>
    <t xml:space="preserve">MAQUINARIAS Y EQUIPOS 63.000 MENSUAL, ELECRICIDAD 240.000 MENSUAL, SERVIVIOS VARIOS </t>
  </si>
  <si>
    <t>169.000 MENSUAL, SUELDO PERSONAL DE VENTAS 380.000 MENSUAL, 2 SUPERVISORES 980 CADA HORA,</t>
  </si>
  <si>
    <t xml:space="preserve">3 VIGILANTES 450 CADA HORA, 2 CORTADORES 650 CADA HORA, 9 COSTURERAS 900 CADA HORA, </t>
  </si>
  <si>
    <t xml:space="preserve">REMATADORA Y PLANCHADORA 7.300 CADA DIA, UN (1) CONTROL DE CALIDAD 780 CADA HORA, </t>
  </si>
  <si>
    <t>SE TIENE PARA REALIZAR ESTA ORDEN 2 SEMANAS DE 6 DIAS LABORABLES Y 9 HORAS DIARIAS Y  SE</t>
  </si>
  <si>
    <t>ESTIMA TENER UNA UTILIDAD DEL 75%.</t>
  </si>
  <si>
    <t>CALCULAR:</t>
  </si>
  <si>
    <t>COSTO PRIMO</t>
  </si>
  <si>
    <t xml:space="preserve">GASTOS COMUNES  </t>
  </si>
  <si>
    <t>COSTO DE CONVERSION</t>
  </si>
  <si>
    <t>DEP A    20%</t>
  </si>
  <si>
    <t>COSTO DE PRODUCCION</t>
  </si>
  <si>
    <t>DEP B    65%</t>
  </si>
  <si>
    <t>COSTO TOTAL</t>
  </si>
  <si>
    <t>DEP C    15%</t>
  </si>
  <si>
    <t>COSTO UNITARIO</t>
  </si>
  <si>
    <t>UTILIDAD TOTAL</t>
  </si>
  <si>
    <t>UTILIDAD UNITARIA</t>
  </si>
  <si>
    <t>TIEMPO DE EJECUCION</t>
  </si>
  <si>
    <t>DIAS</t>
  </si>
  <si>
    <t>DEPARTAMENTO A  1 DIA</t>
  </si>
  <si>
    <t>DEPARTAMENTO B 4 DIAS</t>
  </si>
  <si>
    <t>DEPARTAMENTO C 2 DIAS</t>
  </si>
  <si>
    <t>PRODUCTO TERMINADO</t>
  </si>
  <si>
    <t>PARTIDAS</t>
  </si>
  <si>
    <t>MP</t>
  </si>
  <si>
    <t>MOD</t>
  </si>
  <si>
    <t>MOI</t>
  </si>
  <si>
    <t>CF</t>
  </si>
  <si>
    <t>TELA DRILL</t>
  </si>
  <si>
    <t>HILO</t>
  </si>
  <si>
    <t>180 CIERRES</t>
  </si>
  <si>
    <t>BOTONES Y REMACHES</t>
  </si>
  <si>
    <t>ALQUILER</t>
  </si>
  <si>
    <t>DEPRECICCION</t>
  </si>
  <si>
    <t>ELECTRICIDAD</t>
  </si>
  <si>
    <t>SERVICIOS</t>
  </si>
  <si>
    <t>PERSONAL DE VENTAS</t>
  </si>
  <si>
    <t>CORTADORES 650 C/H</t>
  </si>
  <si>
    <t>2 SUPERVISORES 980 C/H</t>
  </si>
  <si>
    <t>9 COSTURERA 900 C/H</t>
  </si>
  <si>
    <t>REMATADORA 7300 C/DIA</t>
  </si>
  <si>
    <t>CONTROL DE CALIDAD 780 C/H</t>
  </si>
  <si>
    <t>TOTALES</t>
  </si>
  <si>
    <t xml:space="preserve">PASAN AL DEPARTAMENTO B EL 100% </t>
  </si>
  <si>
    <t>PASAN AL DEPARTAMENTO C EL 98%</t>
  </si>
  <si>
    <t>PASAN AL DEPARTAMENTO DE PRODUCTO TERMINADOEL 96%</t>
  </si>
  <si>
    <t>SALDOS FINALES PARA LOS CALCULOS</t>
  </si>
  <si>
    <t>DEP A 20%</t>
  </si>
  <si>
    <t>DEP B 65%</t>
  </si>
  <si>
    <t>DEP C 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</si>
</sst>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0" xfId="0" applyNumberFormat="1" applyFont="1" applyAlignment="1">
      <alignment horizontal="center"/>
    </xf>
    <xf numFmtId="4" fontId="0" fillId="0" borderId="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4" fontId="0" fillId="0" borderId="6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10" xfId="0" applyNumberFormat="1" applyBorder="1"/>
    <xf numFmtId="4" fontId="0" fillId="0" borderId="11" xfId="0" applyNumberFormat="1" applyBorder="1"/>
    <xf numFmtId="4" fontId="0" fillId="0" borderId="12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16" xfId="0" applyNumberFormat="1" applyBorder="1"/>
    <xf numFmtId="4" fontId="0" fillId="0" borderId="17" xfId="0" applyNumberFormat="1" applyBorder="1"/>
    <xf numFmtId="4" fontId="0" fillId="0" borderId="18" xfId="0" applyNumberFormat="1" applyBorder="1"/>
    <xf numFmtId="4" fontId="0" fillId="0" borderId="19" xfId="0" applyNumberFormat="1" applyBorder="1"/>
    <xf numFmtId="4" fontId="0" fillId="0" borderId="20" xfId="0" applyNumberFormat="1" applyBorder="1"/>
    <xf numFmtId="4" fontId="0" fillId="0" borderId="21" xfId="0" applyNumberFormat="1" applyBorder="1"/>
    <xf numFmtId="4" fontId="0" fillId="0" borderId="22" xfId="0" applyNumberFormat="1" applyBorder="1"/>
    <xf numFmtId="4" fontId="1" fillId="0" borderId="23" xfId="0" applyNumberFormat="1" applyFont="1" applyBorder="1" applyAlignment="1">
      <alignment horizontal="center"/>
    </xf>
    <xf numFmtId="4" fontId="1" fillId="0" borderId="24" xfId="0" applyNumberFormat="1" applyFont="1" applyBorder="1" applyAlignment="1">
      <alignment horizontal="center"/>
    </xf>
    <xf numFmtId="4" fontId="1" fillId="0" borderId="25" xfId="0" applyNumberFormat="1" applyFont="1" applyBorder="1" applyAlignment="1">
      <alignment horizontal="center"/>
    </xf>
    <xf numFmtId="4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center"/>
    </xf>
    <xf numFmtId="4" fontId="2" fillId="0" borderId="25" xfId="0" applyNumberFormat="1" applyFont="1" applyBorder="1" applyAlignment="1">
      <alignment horizontal="center"/>
    </xf>
    <xf numFmtId="4" fontId="0" fillId="0" borderId="26" xfId="0" applyNumberFormat="1" applyBorder="1"/>
    <xf numFmtId="4" fontId="0" fillId="0" borderId="27" xfId="0" applyNumberFormat="1" applyBorder="1"/>
    <xf numFmtId="4" fontId="0" fillId="0" borderId="2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82CCF-6517-4CD5-B328-D97DC8F1A7E5}">
  <dimension ref="B3:X56"/>
  <sheetViews>
    <sheetView tabSelected="1" workbookViewId="0">
      <selection activeCell="C43" sqref="C43"/>
    </sheetView>
  </sheetViews>
  <sheetFormatPr baseColWidth="10" defaultRowHeight="15" x14ac:dyDescent="0.25"/>
  <cols>
    <col min="1" max="1" width="3.140625" style="1" customWidth="1"/>
    <col min="2" max="2" width="27.5703125" style="1" customWidth="1"/>
    <col min="3" max="16384" width="11.42578125" style="1"/>
  </cols>
  <sheetData>
    <row r="3" spans="2:2" x14ac:dyDescent="0.25">
      <c r="B3" s="1" t="s">
        <v>0</v>
      </c>
    </row>
    <row r="4" spans="2:2" x14ac:dyDescent="0.25">
      <c r="B4" s="1" t="s">
        <v>1</v>
      </c>
    </row>
    <row r="6" spans="2:2" x14ac:dyDescent="0.25">
      <c r="B6" s="1" t="s">
        <v>2</v>
      </c>
    </row>
    <row r="7" spans="2:2" x14ac:dyDescent="0.25">
      <c r="B7" s="1" t="s">
        <v>3</v>
      </c>
    </row>
    <row r="8" spans="2:2" x14ac:dyDescent="0.25">
      <c r="B8" s="1" t="s">
        <v>4</v>
      </c>
    </row>
    <row r="9" spans="2:2" x14ac:dyDescent="0.25">
      <c r="B9" s="1" t="s">
        <v>5</v>
      </c>
    </row>
    <row r="10" spans="2:2" x14ac:dyDescent="0.25">
      <c r="B10" s="1" t="s">
        <v>6</v>
      </c>
    </row>
    <row r="11" spans="2:2" x14ac:dyDescent="0.25">
      <c r="B11" s="1" t="s">
        <v>7</v>
      </c>
    </row>
    <row r="12" spans="2:2" x14ac:dyDescent="0.25">
      <c r="B12" s="1" t="s">
        <v>8</v>
      </c>
    </row>
    <row r="13" spans="2:2" x14ac:dyDescent="0.25">
      <c r="B13" s="1" t="s">
        <v>9</v>
      </c>
    </row>
    <row r="14" spans="2:2" x14ac:dyDescent="0.25">
      <c r="B14" s="1" t="s">
        <v>10</v>
      </c>
    </row>
    <row r="15" spans="2:2" x14ac:dyDescent="0.25">
      <c r="B15" s="1" t="s">
        <v>11</v>
      </c>
    </row>
    <row r="16" spans="2:2" x14ac:dyDescent="0.25">
      <c r="B16" s="1" t="s">
        <v>12</v>
      </c>
    </row>
    <row r="17" spans="2:24" x14ac:dyDescent="0.25">
      <c r="B17" s="1" t="s">
        <v>13</v>
      </c>
    </row>
    <row r="18" spans="2:24" x14ac:dyDescent="0.25">
      <c r="B18" s="1" t="s">
        <v>14</v>
      </c>
      <c r="E18" s="1" t="s">
        <v>15</v>
      </c>
    </row>
    <row r="19" spans="2:24" x14ac:dyDescent="0.25">
      <c r="B19" s="1" t="s">
        <v>16</v>
      </c>
      <c r="E19" s="1" t="s">
        <v>17</v>
      </c>
    </row>
    <row r="20" spans="2:24" x14ac:dyDescent="0.25">
      <c r="B20" s="1" t="s">
        <v>18</v>
      </c>
      <c r="E20" s="1" t="s">
        <v>19</v>
      </c>
    </row>
    <row r="21" spans="2:24" x14ac:dyDescent="0.25">
      <c r="B21" s="1" t="s">
        <v>20</v>
      </c>
      <c r="E21" s="1" t="s">
        <v>21</v>
      </c>
    </row>
    <row r="22" spans="2:24" x14ac:dyDescent="0.25">
      <c r="B22" s="1" t="s">
        <v>22</v>
      </c>
    </row>
    <row r="23" spans="2:24" x14ac:dyDescent="0.25">
      <c r="B23" s="1" t="s">
        <v>23</v>
      </c>
    </row>
    <row r="24" spans="2:24" x14ac:dyDescent="0.25">
      <c r="B24" s="1" t="s">
        <v>24</v>
      </c>
    </row>
    <row r="25" spans="2:24" x14ac:dyDescent="0.25">
      <c r="B25" s="1" t="s">
        <v>25</v>
      </c>
    </row>
    <row r="26" spans="2:24" x14ac:dyDescent="0.25">
      <c r="B26" s="2">
        <f>2*6*9</f>
        <v>108</v>
      </c>
      <c r="C26" s="2" t="s">
        <v>26</v>
      </c>
      <c r="D26" s="2"/>
      <c r="E26" s="2"/>
      <c r="F26" s="2"/>
      <c r="G26" s="2"/>
      <c r="H26" s="2"/>
      <c r="I26" s="2"/>
    </row>
    <row r="27" spans="2:24" x14ac:dyDescent="0.25">
      <c r="B27" s="2"/>
      <c r="C27" s="2"/>
      <c r="D27" s="2"/>
      <c r="E27" s="2"/>
      <c r="F27" s="2"/>
      <c r="G27" s="2"/>
      <c r="H27" s="2"/>
      <c r="I27" s="2"/>
    </row>
    <row r="28" spans="2:24" x14ac:dyDescent="0.25">
      <c r="B28" s="3"/>
      <c r="C28" s="3"/>
      <c r="D28" s="4" t="s">
        <v>27</v>
      </c>
      <c r="E28" s="4"/>
      <c r="F28" s="4"/>
      <c r="G28" s="4"/>
      <c r="H28" s="4" t="s">
        <v>28</v>
      </c>
      <c r="I28" s="4"/>
      <c r="J28" s="4"/>
      <c r="K28" s="4"/>
      <c r="L28" s="4" t="s">
        <v>29</v>
      </c>
      <c r="M28" s="4"/>
      <c r="N28" s="4"/>
      <c r="O28" s="4"/>
      <c r="P28" s="4" t="s">
        <v>30</v>
      </c>
      <c r="Q28" s="4"/>
      <c r="R28" s="4"/>
      <c r="S28" s="4"/>
      <c r="T28" s="5"/>
      <c r="U28" s="5"/>
      <c r="V28" s="5"/>
      <c r="W28" s="5"/>
      <c r="X28" s="5"/>
    </row>
    <row r="29" spans="2:24" ht="15.75" thickBot="1" x14ac:dyDescent="0.3">
      <c r="B29" s="4" t="s">
        <v>31</v>
      </c>
      <c r="C29" s="4"/>
      <c r="D29" s="6" t="s">
        <v>32</v>
      </c>
      <c r="E29" s="6" t="s">
        <v>33</v>
      </c>
      <c r="F29" s="6" t="s">
        <v>34</v>
      </c>
      <c r="G29" s="6" t="s">
        <v>35</v>
      </c>
      <c r="H29" s="6" t="s">
        <v>32</v>
      </c>
      <c r="I29" s="6" t="s">
        <v>33</v>
      </c>
      <c r="J29" s="6" t="s">
        <v>34</v>
      </c>
      <c r="K29" s="6" t="s">
        <v>35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32</v>
      </c>
      <c r="Q29" s="6" t="s">
        <v>33</v>
      </c>
      <c r="R29" s="6" t="s">
        <v>34</v>
      </c>
      <c r="S29" s="6" t="s">
        <v>35</v>
      </c>
      <c r="T29" s="5"/>
      <c r="U29" s="5"/>
      <c r="V29" s="5"/>
      <c r="W29" s="5"/>
      <c r="X29" s="5"/>
    </row>
    <row r="30" spans="2:24" ht="15.75" thickTop="1" x14ac:dyDescent="0.25">
      <c r="B30" s="7" t="s">
        <v>36</v>
      </c>
      <c r="C30" s="8">
        <f>1.25*180*750</f>
        <v>168750</v>
      </c>
      <c r="D30" s="7"/>
      <c r="E30" s="9"/>
      <c r="F30" s="9"/>
      <c r="G30" s="10"/>
      <c r="H30" s="11"/>
      <c r="I30" s="9"/>
      <c r="J30" s="9"/>
      <c r="K30" s="8"/>
      <c r="L30" s="7"/>
      <c r="M30" s="9"/>
      <c r="N30" s="9"/>
      <c r="O30" s="10"/>
      <c r="P30" s="7"/>
      <c r="Q30" s="12"/>
      <c r="R30" s="8"/>
      <c r="S30" s="10"/>
    </row>
    <row r="31" spans="2:24" x14ac:dyDescent="0.25">
      <c r="B31" s="13" t="s">
        <v>37</v>
      </c>
      <c r="C31" s="14">
        <f>18*120</f>
        <v>2160</v>
      </c>
      <c r="D31" s="13"/>
      <c r="E31" s="15"/>
      <c r="F31" s="15"/>
      <c r="G31" s="16"/>
      <c r="H31" s="13"/>
      <c r="I31" s="15"/>
      <c r="J31" s="15"/>
      <c r="K31" s="14"/>
      <c r="L31" s="13"/>
      <c r="M31" s="15"/>
      <c r="N31" s="15"/>
      <c r="O31" s="16"/>
      <c r="P31" s="13"/>
      <c r="Q31" s="17"/>
      <c r="R31" s="14"/>
      <c r="S31" s="16"/>
    </row>
    <row r="32" spans="2:24" x14ac:dyDescent="0.25">
      <c r="B32" s="13" t="s">
        <v>38</v>
      </c>
      <c r="C32" s="14">
        <f>180*22</f>
        <v>3960</v>
      </c>
      <c r="D32" s="13"/>
      <c r="E32" s="15"/>
      <c r="F32" s="15"/>
      <c r="G32" s="16"/>
      <c r="H32" s="13"/>
      <c r="I32" s="15"/>
      <c r="J32" s="15"/>
      <c r="K32" s="14"/>
      <c r="L32" s="13"/>
      <c r="M32" s="15"/>
      <c r="N32" s="15"/>
      <c r="O32" s="16"/>
      <c r="P32" s="13"/>
      <c r="Q32" s="17"/>
      <c r="R32" s="14"/>
      <c r="S32" s="16"/>
    </row>
    <row r="33" spans="2:19" x14ac:dyDescent="0.25">
      <c r="B33" s="13" t="s">
        <v>39</v>
      </c>
      <c r="C33" s="14">
        <f>180*16</f>
        <v>2880</v>
      </c>
      <c r="D33" s="13"/>
      <c r="E33" s="15"/>
      <c r="F33" s="15"/>
      <c r="G33" s="16"/>
      <c r="H33" s="13"/>
      <c r="I33" s="15"/>
      <c r="J33" s="15"/>
      <c r="K33" s="14"/>
      <c r="L33" s="13"/>
      <c r="M33" s="15"/>
      <c r="N33" s="15"/>
      <c r="O33" s="16"/>
      <c r="P33" s="13"/>
      <c r="Q33" s="17"/>
      <c r="R33" s="14"/>
      <c r="S33" s="16"/>
    </row>
    <row r="34" spans="2:19" x14ac:dyDescent="0.25">
      <c r="B34" s="13" t="s">
        <v>40</v>
      </c>
      <c r="C34" s="14">
        <v>650000</v>
      </c>
      <c r="D34" s="13"/>
      <c r="E34" s="15"/>
      <c r="F34" s="15"/>
      <c r="G34" s="16"/>
      <c r="H34" s="13"/>
      <c r="I34" s="15"/>
      <c r="J34" s="15"/>
      <c r="K34" s="14"/>
      <c r="L34" s="13"/>
      <c r="M34" s="15"/>
      <c r="N34" s="15"/>
      <c r="O34" s="16"/>
      <c r="P34" s="17"/>
      <c r="Q34" s="17"/>
      <c r="R34" s="14"/>
      <c r="S34" s="16"/>
    </row>
    <row r="35" spans="2:19" x14ac:dyDescent="0.25">
      <c r="B35" s="13" t="s">
        <v>41</v>
      </c>
      <c r="C35" s="14">
        <v>63000</v>
      </c>
      <c r="D35" s="13"/>
      <c r="E35" s="15"/>
      <c r="F35" s="15"/>
      <c r="G35" s="16"/>
      <c r="H35" s="18"/>
      <c r="I35" s="15"/>
      <c r="J35" s="15"/>
      <c r="K35" s="14"/>
      <c r="L35" s="13"/>
      <c r="M35" s="15"/>
      <c r="N35" s="15"/>
      <c r="O35" s="16"/>
      <c r="P35" s="17"/>
      <c r="Q35" s="17"/>
      <c r="R35" s="14"/>
      <c r="S35" s="16"/>
    </row>
    <row r="36" spans="2:19" x14ac:dyDescent="0.25">
      <c r="B36" s="13" t="s">
        <v>42</v>
      </c>
      <c r="C36" s="14">
        <v>240000</v>
      </c>
      <c r="D36" s="13"/>
      <c r="E36" s="15"/>
      <c r="F36" s="15"/>
      <c r="G36" s="16"/>
      <c r="H36" s="17"/>
      <c r="I36" s="15"/>
      <c r="J36" s="15"/>
      <c r="K36" s="14"/>
      <c r="L36" s="13"/>
      <c r="M36" s="15"/>
      <c r="N36" s="15"/>
      <c r="O36" s="16"/>
      <c r="P36" s="17"/>
      <c r="Q36" s="17"/>
      <c r="R36" s="14"/>
      <c r="S36" s="16"/>
    </row>
    <row r="37" spans="2:19" x14ac:dyDescent="0.25">
      <c r="B37" s="13" t="s">
        <v>43</v>
      </c>
      <c r="C37" s="14">
        <v>169000</v>
      </c>
      <c r="D37" s="13"/>
      <c r="E37" s="15"/>
      <c r="F37" s="15"/>
      <c r="G37" s="16"/>
      <c r="H37" s="17"/>
      <c r="I37" s="15"/>
      <c r="J37" s="15"/>
      <c r="K37" s="14"/>
      <c r="L37" s="13"/>
      <c r="M37" s="15"/>
      <c r="N37" s="15"/>
      <c r="O37" s="16"/>
      <c r="P37" s="17"/>
      <c r="Q37" s="17"/>
      <c r="R37" s="14"/>
      <c r="S37" s="16"/>
    </row>
    <row r="38" spans="2:19" x14ac:dyDescent="0.25">
      <c r="B38" s="13" t="s">
        <v>44</v>
      </c>
      <c r="C38" s="14">
        <v>380000</v>
      </c>
      <c r="D38" s="13"/>
      <c r="E38" s="15"/>
      <c r="F38" s="15"/>
      <c r="G38" s="16"/>
      <c r="H38" s="17"/>
      <c r="I38" s="15"/>
      <c r="J38" s="15"/>
      <c r="K38" s="14"/>
      <c r="L38" s="13"/>
      <c r="M38" s="15"/>
      <c r="N38" s="15"/>
      <c r="O38" s="16"/>
      <c r="P38" s="17"/>
      <c r="Q38" s="13"/>
      <c r="R38" s="14"/>
      <c r="S38" s="16"/>
    </row>
    <row r="39" spans="2:19" x14ac:dyDescent="0.25">
      <c r="B39" s="13" t="s">
        <v>45</v>
      </c>
      <c r="C39" s="14">
        <f>108*650</f>
        <v>70200</v>
      </c>
      <c r="D39" s="13"/>
      <c r="E39" s="15"/>
      <c r="F39" s="15"/>
      <c r="G39" s="16"/>
      <c r="H39" s="17"/>
      <c r="I39" s="15"/>
      <c r="J39" s="15"/>
      <c r="K39" s="14"/>
      <c r="L39" s="15"/>
      <c r="M39" s="15"/>
      <c r="N39" s="15"/>
      <c r="O39" s="16"/>
      <c r="P39" s="13"/>
      <c r="Q39" s="17"/>
      <c r="R39" s="14"/>
      <c r="S39" s="16"/>
    </row>
    <row r="40" spans="2:19" x14ac:dyDescent="0.25">
      <c r="B40" s="13" t="s">
        <v>46</v>
      </c>
      <c r="C40" s="14">
        <f>980*108</f>
        <v>105840</v>
      </c>
      <c r="D40" s="13"/>
      <c r="E40" s="15"/>
      <c r="F40" s="15"/>
      <c r="G40" s="16"/>
      <c r="H40" s="17"/>
      <c r="I40" s="15"/>
      <c r="J40" s="15"/>
      <c r="K40" s="14"/>
      <c r="L40" s="13"/>
      <c r="M40" s="15"/>
      <c r="N40" s="15"/>
      <c r="O40" s="16"/>
      <c r="P40" s="17"/>
      <c r="Q40" s="13"/>
      <c r="R40" s="14"/>
      <c r="S40" s="16"/>
    </row>
    <row r="41" spans="2:19" x14ac:dyDescent="0.25">
      <c r="B41" s="13" t="s">
        <v>47</v>
      </c>
      <c r="C41" s="14">
        <f>9*900*108</f>
        <v>874800</v>
      </c>
      <c r="D41" s="13"/>
      <c r="E41" s="15"/>
      <c r="F41" s="15"/>
      <c r="G41" s="16"/>
      <c r="H41" s="17"/>
      <c r="I41" s="15"/>
      <c r="J41" s="15"/>
      <c r="K41" s="14"/>
      <c r="L41" s="15"/>
      <c r="M41" s="15"/>
      <c r="N41" s="15"/>
      <c r="O41" s="16"/>
      <c r="P41" s="13"/>
      <c r="Q41" s="17"/>
      <c r="R41" s="14"/>
      <c r="S41" s="16"/>
    </row>
    <row r="42" spans="2:19" x14ac:dyDescent="0.25">
      <c r="B42" s="13" t="s">
        <v>48</v>
      </c>
      <c r="C42" s="14">
        <f>7300*2</f>
        <v>14600</v>
      </c>
      <c r="D42" s="13"/>
      <c r="E42" s="15"/>
      <c r="F42" s="15"/>
      <c r="G42" s="16"/>
      <c r="H42" s="17"/>
      <c r="I42" s="15"/>
      <c r="J42" s="15"/>
      <c r="K42" s="14"/>
      <c r="L42" s="13"/>
      <c r="M42" s="15"/>
      <c r="N42" s="15"/>
      <c r="O42" s="16"/>
      <c r="P42" s="17"/>
      <c r="Q42" s="13"/>
      <c r="R42" s="14"/>
      <c r="S42" s="16"/>
    </row>
    <row r="43" spans="2:19" ht="15.75" thickBot="1" x14ac:dyDescent="0.3">
      <c r="B43" s="19" t="s">
        <v>49</v>
      </c>
      <c r="C43" s="20">
        <f>780*18</f>
        <v>14040</v>
      </c>
      <c r="D43" s="19"/>
      <c r="E43" s="21"/>
      <c r="F43" s="21"/>
      <c r="G43" s="22"/>
      <c r="H43" s="23"/>
      <c r="I43" s="21"/>
      <c r="J43" s="21"/>
      <c r="K43" s="20"/>
      <c r="L43" s="19"/>
      <c r="M43" s="21"/>
      <c r="N43" s="21"/>
      <c r="O43" s="22"/>
      <c r="P43" s="23"/>
      <c r="Q43" s="23"/>
      <c r="R43" s="24"/>
      <c r="S43" s="16"/>
    </row>
    <row r="44" spans="2:19" ht="16.5" thickTop="1" thickBot="1" x14ac:dyDescent="0.3">
      <c r="B44" s="1" t="s">
        <v>50</v>
      </c>
      <c r="D44" s="25">
        <f>SUM(D30:D43)</f>
        <v>0</v>
      </c>
      <c r="E44" s="26">
        <f t="shared" ref="E44:G44" si="0">SUM(E30:E43)</f>
        <v>0</v>
      </c>
      <c r="F44" s="26">
        <f t="shared" si="0"/>
        <v>0</v>
      </c>
      <c r="G44" s="27">
        <f t="shared" si="0"/>
        <v>0</v>
      </c>
      <c r="H44" s="25">
        <f>SUM(H30:H43)</f>
        <v>0</v>
      </c>
      <c r="I44" s="26">
        <f t="shared" ref="I44:K44" si="1">SUM(I30:I43)</f>
        <v>0</v>
      </c>
      <c r="J44" s="26">
        <f t="shared" si="1"/>
        <v>0</v>
      </c>
      <c r="K44" s="27">
        <f t="shared" si="1"/>
        <v>0</v>
      </c>
      <c r="L44" s="25">
        <f>SUM(L30:L43)</f>
        <v>0</v>
      </c>
      <c r="M44" s="26">
        <f t="shared" ref="M44:O44" si="2">SUM(M30:M43)</f>
        <v>0</v>
      </c>
      <c r="N44" s="26">
        <f t="shared" si="2"/>
        <v>0</v>
      </c>
      <c r="O44" s="27">
        <f t="shared" si="2"/>
        <v>0</v>
      </c>
      <c r="P44" s="25">
        <f>SUM(P30:P43)</f>
        <v>0</v>
      </c>
      <c r="Q44" s="26">
        <f t="shared" ref="Q44:S44" si="3">SUM(Q30:Q43)</f>
        <v>0</v>
      </c>
      <c r="R44" s="28">
        <f t="shared" si="3"/>
        <v>0</v>
      </c>
      <c r="S44" s="22">
        <f t="shared" si="3"/>
        <v>0</v>
      </c>
    </row>
    <row r="45" spans="2:19" ht="22.5" customHeight="1" thickTop="1" x14ac:dyDescent="0.25">
      <c r="D45" s="29" t="s">
        <v>51</v>
      </c>
      <c r="E45" s="30"/>
      <c r="F45" s="30"/>
      <c r="G45" s="31"/>
      <c r="H45" s="29" t="s">
        <v>52</v>
      </c>
      <c r="I45" s="30"/>
      <c r="J45" s="30"/>
      <c r="K45" s="31"/>
      <c r="L45" s="32" t="s">
        <v>53</v>
      </c>
      <c r="M45" s="33"/>
      <c r="N45" s="33"/>
      <c r="O45" s="34"/>
      <c r="P45" s="29" t="s">
        <v>54</v>
      </c>
      <c r="Q45" s="30"/>
      <c r="R45" s="30"/>
      <c r="S45" s="31"/>
    </row>
    <row r="46" spans="2:19" ht="6.75" customHeight="1" thickBot="1" x14ac:dyDescent="0.3">
      <c r="D46" s="35"/>
      <c r="E46" s="36"/>
      <c r="F46" s="36"/>
      <c r="G46" s="37"/>
      <c r="H46" s="35"/>
      <c r="I46" s="36"/>
      <c r="J46" s="36"/>
      <c r="K46" s="37"/>
      <c r="L46" s="35"/>
      <c r="M46" s="36"/>
      <c r="N46" s="36"/>
      <c r="O46" s="37"/>
      <c r="P46" s="35"/>
      <c r="Q46" s="36"/>
      <c r="R46" s="36"/>
      <c r="S46" s="37"/>
    </row>
    <row r="47" spans="2:19" ht="15.75" thickTop="1" x14ac:dyDescent="0.25"/>
    <row r="50" spans="2:6" x14ac:dyDescent="0.25">
      <c r="D50" s="1" t="s">
        <v>55</v>
      </c>
      <c r="E50" s="1" t="s">
        <v>56</v>
      </c>
      <c r="F50" s="1" t="s">
        <v>57</v>
      </c>
    </row>
    <row r="51" spans="2:6" x14ac:dyDescent="0.25">
      <c r="B51" s="13" t="s">
        <v>40</v>
      </c>
      <c r="C51" s="14">
        <v>650000</v>
      </c>
      <c r="D51" s="1">
        <f>+C51*20%</f>
        <v>130000</v>
      </c>
      <c r="E51" s="1">
        <f>+C51*65%</f>
        <v>422500</v>
      </c>
      <c r="F51" s="1">
        <f>+C51*15%</f>
        <v>97500</v>
      </c>
    </row>
    <row r="52" spans="2:6" x14ac:dyDescent="0.25">
      <c r="B52" s="13" t="s">
        <v>41</v>
      </c>
      <c r="C52" s="14">
        <v>63000</v>
      </c>
      <c r="D52" s="1">
        <f t="shared" ref="D52:D56" si="4">+C52*20%</f>
        <v>12600</v>
      </c>
      <c r="E52" s="1">
        <f t="shared" ref="E52:E56" si="5">+C52*65%</f>
        <v>40950</v>
      </c>
      <c r="F52" s="1">
        <f t="shared" ref="F52:F56" si="6">+C52*15%</f>
        <v>9450</v>
      </c>
    </row>
    <row r="53" spans="2:6" x14ac:dyDescent="0.25">
      <c r="B53" s="13" t="s">
        <v>42</v>
      </c>
      <c r="C53" s="14">
        <v>240000</v>
      </c>
      <c r="D53" s="1">
        <f t="shared" si="4"/>
        <v>48000</v>
      </c>
      <c r="E53" s="1">
        <f t="shared" si="5"/>
        <v>156000</v>
      </c>
      <c r="F53" s="1">
        <f t="shared" si="6"/>
        <v>36000</v>
      </c>
    </row>
    <row r="54" spans="2:6" x14ac:dyDescent="0.25">
      <c r="B54" s="13" t="s">
        <v>43</v>
      </c>
      <c r="C54" s="14">
        <v>169000</v>
      </c>
      <c r="D54" s="1">
        <f t="shared" si="4"/>
        <v>33800</v>
      </c>
      <c r="E54" s="1">
        <f t="shared" si="5"/>
        <v>109850</v>
      </c>
      <c r="F54" s="1">
        <f t="shared" si="6"/>
        <v>25350</v>
      </c>
    </row>
    <row r="55" spans="2:6" x14ac:dyDescent="0.25">
      <c r="B55" s="13" t="s">
        <v>44</v>
      </c>
      <c r="C55" s="14">
        <v>380000</v>
      </c>
      <c r="D55" s="1">
        <f t="shared" si="4"/>
        <v>76000</v>
      </c>
      <c r="E55" s="1">
        <f t="shared" si="5"/>
        <v>247000</v>
      </c>
      <c r="F55" s="1">
        <f t="shared" si="6"/>
        <v>57000</v>
      </c>
    </row>
    <row r="56" spans="2:6" x14ac:dyDescent="0.25">
      <c r="B56" s="13" t="s">
        <v>46</v>
      </c>
      <c r="C56" s="14">
        <f>980*108</f>
        <v>105840</v>
      </c>
      <c r="D56" s="1">
        <f t="shared" si="4"/>
        <v>21168</v>
      </c>
      <c r="E56" s="1">
        <f t="shared" si="5"/>
        <v>68796</v>
      </c>
      <c r="F56" s="1">
        <f t="shared" si="6"/>
        <v>15876</v>
      </c>
    </row>
  </sheetData>
  <mergeCells count="10">
    <mergeCell ref="D45:G45"/>
    <mergeCell ref="H45:K45"/>
    <mergeCell ref="L45:O45"/>
    <mergeCell ref="P45:S45"/>
    <mergeCell ref="B28:C28"/>
    <mergeCell ref="D28:G28"/>
    <mergeCell ref="H28:K28"/>
    <mergeCell ref="L28:O28"/>
    <mergeCell ref="P28:S28"/>
    <mergeCell ref="B29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PCDANA</dc:creator>
  <cp:lastModifiedBy>PCDANA</cp:lastModifiedBy>
  <dcterms:created xsi:type="dcterms:W3CDTF">2026-09-11T16:36:15Z</dcterms:created>
  <dcterms:modified xsi:type="dcterms:W3CDTF">2026-09-11T16:37:49Z</dcterms:modified>
</cp:coreProperties>
</file>