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IUTEPI\Cuarentena\material para Moodle Iutepi\derecho laboral\rediseño\virtual\liquidacion\"/>
    </mc:Choice>
  </mc:AlternateContent>
  <bookViews>
    <workbookView xWindow="120" yWindow="180" windowWidth="21315" windowHeight="921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F116" i="1" l="1"/>
  <c r="M109" i="1"/>
  <c r="J116" i="1"/>
  <c r="J111" i="1"/>
  <c r="P74" i="1"/>
  <c r="H76" i="1" l="1"/>
  <c r="N74" i="1" l="1"/>
  <c r="G107" i="1" l="1"/>
  <c r="J107" i="1" s="1"/>
  <c r="G109" i="1" s="1"/>
  <c r="J105" i="1"/>
  <c r="G92" i="1"/>
  <c r="G88" i="1"/>
  <c r="K74" i="1"/>
  <c r="H74" i="1"/>
  <c r="F74" i="1"/>
  <c r="C74" i="1"/>
  <c r="C39" i="1"/>
  <c r="G35" i="1"/>
  <c r="G29" i="1"/>
  <c r="E51" i="1" s="1"/>
  <c r="G19" i="1" l="1"/>
  <c r="C25" i="1" l="1"/>
  <c r="G25" i="1" s="1"/>
  <c r="I109" i="1"/>
  <c r="J109" i="1" s="1"/>
  <c r="C51" i="1"/>
  <c r="E39" i="1"/>
  <c r="G39" i="1" s="1"/>
  <c r="C45" i="1" s="1"/>
  <c r="G45" i="1" s="1"/>
  <c r="G51" i="1" s="1"/>
  <c r="I51" i="1" s="1"/>
  <c r="C60" i="1" s="1"/>
  <c r="G60" i="1" s="1"/>
  <c r="D116" i="1" s="1"/>
  <c r="G94" i="1"/>
  <c r="H116" i="1" s="1"/>
</calcChain>
</file>

<file path=xl/sharedStrings.xml><?xml version="1.0" encoding="utf-8"?>
<sst xmlns="http://schemas.openxmlformats.org/spreadsheetml/2006/main" count="149" uniqueCount="129">
  <si>
    <t>Derecho Laboral</t>
  </si>
  <si>
    <t>Trabajo practico de una liquidacion de prestaciones sociales</t>
  </si>
  <si>
    <t>1,- Se debe determinar cuanto tiempo tiene el trabajador laborando en la organización</t>
  </si>
  <si>
    <t>2,- Se debe verificar  el salario diario</t>
  </si>
  <si>
    <t>5,-Determinar el salario integral</t>
  </si>
  <si>
    <t>3,-Se debe determinar la incidencia de las utilidades para determinar la alicuota y el monto a sumar al salario  integral</t>
  </si>
  <si>
    <t xml:space="preserve">4,-Se debe determinat la incidencia del bono vacacional en el salario  integral  para liquidar prestaciones </t>
  </si>
  <si>
    <t>Trabajador ejemplo :   Jose Perez</t>
  </si>
  <si>
    <t xml:space="preserve">tiempo= 2 año ; 4 meses y 15 dias </t>
  </si>
  <si>
    <t>salario hoy es de  bs. 400,000,00</t>
  </si>
  <si>
    <t>entre</t>
  </si>
  <si>
    <t>por tanto el salario diario es igual a:</t>
  </si>
  <si>
    <t>multiplico:</t>
  </si>
  <si>
    <t xml:space="preserve"> /</t>
  </si>
  <si>
    <t xml:space="preserve">      </t>
  </si>
  <si>
    <t xml:space="preserve">Ahora bien,  tomo el total de las utilidades pagadas y lo divido entre 360 dias </t>
  </si>
  <si>
    <t xml:space="preserve"> =</t>
  </si>
  <si>
    <t xml:space="preserve"> =   Salario diario </t>
  </si>
  <si>
    <t xml:space="preserve"> =  Bs / utilidades por dia</t>
  </si>
  <si>
    <t>1,-</t>
  </si>
  <si>
    <t>2,-</t>
  </si>
  <si>
    <t>3,-</t>
  </si>
  <si>
    <t>Suponemos que  la empresa paga 30 dias de utilidades.</t>
  </si>
  <si>
    <t xml:space="preserve">salario diario </t>
  </si>
  <si>
    <t xml:space="preserve"> *</t>
  </si>
  <si>
    <t xml:space="preserve">dias de utilidades a pagar </t>
  </si>
  <si>
    <t xml:space="preserve">  por</t>
  </si>
  <si>
    <t xml:space="preserve">Determinar  la alicuota correspondiente a las utilidades, que se debe sumar al salario diario  </t>
  </si>
  <si>
    <t>4,-</t>
  </si>
  <si>
    <t xml:space="preserve">Determinar la alicuota correspondiente al bono vacacional </t>
  </si>
  <si>
    <t xml:space="preserve">En el presente caso el trabajador tiene 2 añoslaborando por lo que le corresponden por ley  15 dias por año y un dia adicional a partir del segundo año, por lo tanto le corresponden 15 dias de bobo y 1 dia adicional  por el segundo año laborando en la organizacion </t>
  </si>
  <si>
    <t xml:space="preserve"> +</t>
  </si>
  <si>
    <t xml:space="preserve">    Bono vacacional de 15 dias</t>
  </si>
  <si>
    <t>dias adicionales por cada año</t>
  </si>
  <si>
    <t xml:space="preserve">dias </t>
  </si>
  <si>
    <t xml:space="preserve">   Salario diario </t>
  </si>
  <si>
    <t xml:space="preserve">     Total dias a pagar bono V.         Por</t>
  </si>
  <si>
    <t>Ahora bien, ya establecimos el total que debia cobrar el trabajador por su bono vacaional,  ahora vamos a determinar la alicuota</t>
  </si>
  <si>
    <t>Bolivares por bono vacacional     entre    360 dias del año</t>
  </si>
  <si>
    <t>Bolivares/dia</t>
  </si>
  <si>
    <t>5,-</t>
  </si>
  <si>
    <t>Determinar el salario integral:</t>
  </si>
  <si>
    <t>Salario diario</t>
  </si>
  <si>
    <t xml:space="preserve">    +</t>
  </si>
  <si>
    <t>alicuota</t>
  </si>
  <si>
    <t>utilidades</t>
  </si>
  <si>
    <t>alicuota bono</t>
  </si>
  <si>
    <t>vacacional</t>
  </si>
  <si>
    <t>Salario</t>
  </si>
  <si>
    <t>Integral</t>
  </si>
  <si>
    <t>Tiempo a liquidar por prestaciones sociales</t>
  </si>
  <si>
    <t>el trabajador tiene 2 años + 4 meses + 15 dias</t>
  </si>
  <si>
    <t xml:space="preserve">total dias a pagar  según el articulo 142 literal c </t>
  </si>
  <si>
    <t xml:space="preserve"> </t>
  </si>
  <si>
    <t>*</t>
  </si>
  <si>
    <t xml:space="preserve"> =   60</t>
  </si>
  <si>
    <t>Segundo debemos comparar con el monto acumulado en las garantias de las prestaciones sociales , si este monto es mayor debemos, este seria el que debe  pagarse.</t>
  </si>
  <si>
    <t>salario para marzo 2019</t>
  </si>
  <si>
    <t>salario para junio 2019</t>
  </si>
  <si>
    <t>salario para septiembre 2019</t>
  </si>
  <si>
    <t>salario para diciembre 2019</t>
  </si>
  <si>
    <t>18000/30*15</t>
  </si>
  <si>
    <t>40000/30*15</t>
  </si>
  <si>
    <t>150000/30*15</t>
  </si>
  <si>
    <t>salario  para marzo 2020</t>
  </si>
  <si>
    <t>250000/30*15</t>
  </si>
  <si>
    <t>Debido al los cambios de  salarios  se observa una diferencia significativa entre las garantias de prestaciones y la liquidacion en base a 30 dias por año</t>
  </si>
  <si>
    <t>Se le  debe cancelar al trabajador el monto mayor entre estos dos  valores.</t>
  </si>
  <si>
    <t>Deposito trimestral de garantía (Artículo 142 letra "a" de la LOTTT)</t>
  </si>
  <si>
    <t xml:space="preserve">     Cada trimestre se le debe depositar al trabajador el equivalente a 15 días de salario, calculados sobre el último salario. El derecho se adquiere desde el primer día del trimestre. </t>
  </si>
  <si>
    <t xml:space="preserve">      En total serán 60 días de salario por cada año trabajado que tendrá depositados el trabajador como garantía del pago de sus prestaciones sociales.</t>
  </si>
  <si>
    <t>Lo acumulado en las garantias de las prestaciones sociales  en Bs. =</t>
  </si>
  <si>
    <t xml:space="preserve">Sobre los intereses sobre prestaciones sociales,  las empresas estan depositando las garantias deprestaciones sociales directamente en fideicomisoen los bancos y estos le pagaran al trabajador los intereses </t>
  </si>
  <si>
    <t>que estos depositos generan.</t>
  </si>
  <si>
    <t>En este caso la empresa paga 30 dias de utilidades  por lo tanto quedaria asi</t>
  </si>
  <si>
    <t xml:space="preserve">Dias </t>
  </si>
  <si>
    <t xml:space="preserve">por </t>
  </si>
  <si>
    <t>/</t>
  </si>
  <si>
    <t xml:space="preserve">P+B8or cada año acumulas son 30 dias por lo tanto, multiplico 30 dias/año por 2 años </t>
  </si>
  <si>
    <t>meses</t>
  </si>
  <si>
    <t>dias/mes</t>
  </si>
  <si>
    <t xml:space="preserve">Por tanto, </t>
  </si>
  <si>
    <t>meses/acum</t>
  </si>
  <si>
    <t>10*13333,33</t>
  </si>
  <si>
    <t>Utilidades fraccionadas    Articulo 196  LOTTT</t>
  </si>
  <si>
    <t>el trabajador acumula  4 meses para fraccionar sus utilidades</t>
  </si>
  <si>
    <t xml:space="preserve">Las utilidades acumuladas  quedarian :      </t>
  </si>
  <si>
    <t>Bolivares  a pagar por utilidades  fraccionadas</t>
  </si>
  <si>
    <t>Ahora pasamos a las vacaciones fraccionadas que se calculan igual que las utilidades o sea se toma el total y de divide en los meses por año para obtener el montopor cada mes .</t>
  </si>
  <si>
    <t>Se calculan en base al articulo 196 de la LOTTT</t>
  </si>
  <si>
    <t>15 +  1</t>
  </si>
  <si>
    <t xml:space="preserve"> ente </t>
  </si>
  <si>
    <t>paga por cada mes</t>
  </si>
  <si>
    <t>Si el trabajador tieneacumulado 4 meses  entoces quedaria asi:                                        +</t>
  </si>
  <si>
    <t xml:space="preserve">el valor en bolivares seria: </t>
  </si>
  <si>
    <t>Total a pagar por concepto de liquidacion     sera  igual a prestaciones sociales + vacaciones fraccionadas+ utilidades fraccionadas  (Marcadas en color azul)</t>
  </si>
  <si>
    <t>mas</t>
  </si>
  <si>
    <t xml:space="preserve">mas </t>
  </si>
  <si>
    <t xml:space="preserve">total </t>
  </si>
  <si>
    <t xml:space="preserve">el monto a pagar sera: </t>
  </si>
  <si>
    <t>Salario Integral</t>
  </si>
  <si>
    <t>Garantias acumuladas</t>
  </si>
  <si>
    <t xml:space="preserve">Liquidacion </t>
  </si>
  <si>
    <t>(Sumatoria)</t>
  </si>
  <si>
    <t>Las liquidaciones son todas diferentes porque dependen de lo que devengue el trabajador constantemente</t>
  </si>
  <si>
    <t>Esta es unaliquidacion sencilla donde solo se considera el salario minimo y la alicuotas de vacaciones y utilidades</t>
  </si>
  <si>
    <t>salario para marzo 2018</t>
  </si>
  <si>
    <t>salario para junio 2018</t>
  </si>
  <si>
    <t>salario para septiembre 2018</t>
  </si>
  <si>
    <t>salario para diciembre 2018</t>
  </si>
  <si>
    <t>salario para mayo 2020</t>
  </si>
  <si>
    <t>400000/30*10</t>
  </si>
  <si>
    <t>Por lo tanto =</t>
  </si>
  <si>
    <t>=</t>
  </si>
  <si>
    <t xml:space="preserve">Salario integral </t>
  </si>
  <si>
    <t>los dias  acumulados por los dos años</t>
  </si>
  <si>
    <t>por</t>
  </si>
  <si>
    <t>inicio 15 de enero de 2018         y  finalizó su relación laboral el   30  de mayo  2020</t>
  </si>
  <si>
    <t xml:space="preserve">montos liquidados son:  2 años liquidados por 30dis por cada año que sumans 60 dias liquidados a salario integral mas </t>
  </si>
  <si>
    <t xml:space="preserve">                 </t>
  </si>
  <si>
    <t xml:space="preserve">                     las utilidades que le corresponden 4 meses liquidados a salario normal  mas</t>
  </si>
  <si>
    <t xml:space="preserve">                     las vavaciones fraccionadas </t>
  </si>
  <si>
    <t>en este caso  el trabajador tiene acumulada  4 meses y 15 dias,  en materia de vacaciones se toman en cuenta los meses completos trabajados.</t>
  </si>
  <si>
    <t xml:space="preserve">Por tener 2 años en la empresa le corresponden  un dia adicional para el bono vacacional mas sus 15 dias normales de bono </t>
  </si>
  <si>
    <t xml:space="preserve">las vacaciones fraccionadas dias que le corresponden </t>
  </si>
  <si>
    <t>+</t>
  </si>
  <si>
    <t xml:space="preserve">* </t>
  </si>
  <si>
    <t>bono</t>
  </si>
  <si>
    <t xml:space="preserve">dias de disfrute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</si>
</sst>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.5"/>
      <color rgb="FF333333"/>
      <name val="Arial"/>
      <family val="2"/>
    </font>
    <font>
      <sz val="10.5"/>
      <color rgb="FF333333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  <xf numFmtId="17" fontId="0" fillId="0" borderId="0" xfId="0" applyNumberFormat="1"/>
    <xf numFmtId="0" fontId="2" fillId="0" borderId="0" xfId="0" applyFont="1"/>
    <xf numFmtId="0" fontId="3" fillId="0" borderId="0" xfId="0" applyFont="1"/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  <xf numFmtId="1" fontId="0" fillId="3" borderId="0" xfId="0" applyNumberFormat="1" applyFill="1"/>
    <xf numFmtId="4" fontId="5" fillId="6" borderId="1" xfId="0" applyNumberFormat="1" applyFont="1" applyFill="1" applyBorder="1"/>
    <xf numFmtId="3" fontId="6" fillId="6" borderId="0" xfId="0" applyNumberFormat="1" applyFont="1" applyFill="1"/>
    <xf numFmtId="4" fontId="5" fillId="6" borderId="0" xfId="0" applyNumberFormat="1" applyFont="1" applyFill="1"/>
    <xf numFmtId="4" fontId="5" fillId="7" borderId="0" xfId="0" applyNumberFormat="1" applyFont="1" applyFill="1"/>
    <xf numFmtId="2" fontId="5" fillId="6" borderId="0" xfId="0" applyNumberFormat="1" applyFont="1" applyFill="1"/>
    <xf numFmtId="0" fontId="4" fillId="0" borderId="0" xfId="0" applyFont="1"/>
    <xf numFmtId="4" fontId="7" fillId="6" borderId="1" xfId="0" applyNumberFormat="1" applyFont="1" applyFill="1" applyBorder="1"/>
    <xf numFmtId="2" fontId="5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/>
    </xf>
    <xf numFmtId="4" fontId="5" fillId="0" borderId="0" xfId="0" applyNumberFormat="1" applyFont="1" applyFill="1"/>
    <xf numFmtId="0" fontId="5" fillId="0" borderId="0" xfId="0" applyFont="1" applyAlignment="1">
      <alignment horizontal="center"/>
    </xf>
    <xf numFmtId="4" fontId="5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3" fontId="5" fillId="0" borderId="0" xfId="0" applyNumberFormat="1" applyFont="1"/>
    <xf numFmtId="1" fontId="5" fillId="0" borderId="0" xfId="0" applyNumberFormat="1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2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23"/>
  <sheetViews>
    <sheetView tabSelected="1" workbookViewId="0">
      <selection activeCell="F103" sqref="F103"/>
    </sheetView>
  </sheetViews>
  <sheetFormatPr baseColWidth="10" defaultRowHeight="15" x14ac:dyDescent="0.25"/>
  <cols>
    <col min="3" max="3" width="13.42578125" customWidth="1"/>
    <col min="5" max="5" width="12.85546875" customWidth="1"/>
    <col min="6" max="6" width="17.7109375" customWidth="1"/>
    <col min="7" max="7" width="12.85546875" customWidth="1"/>
    <col min="9" max="9" width="13.28515625" customWidth="1"/>
    <col min="10" max="10" width="15.28515625" customWidth="1"/>
    <col min="13" max="13" width="15.42578125" customWidth="1"/>
    <col min="15" max="15" width="13.85546875" customWidth="1"/>
  </cols>
  <sheetData>
    <row r="2" spans="1:15" ht="18.75" x14ac:dyDescent="0.3">
      <c r="E2" s="29" t="s">
        <v>0</v>
      </c>
    </row>
    <row r="3" spans="1:15" ht="15.75" x14ac:dyDescent="0.25">
      <c r="M3" s="7"/>
      <c r="N3" s="19" t="s">
        <v>100</v>
      </c>
    </row>
    <row r="4" spans="1:15" ht="15.75" x14ac:dyDescent="0.25">
      <c r="D4" s="16" t="s">
        <v>1</v>
      </c>
      <c r="E4" s="16"/>
      <c r="F4" s="16"/>
      <c r="G4" s="16"/>
      <c r="H4" s="16"/>
      <c r="I4" s="16"/>
      <c r="J4" s="16"/>
      <c r="N4" s="19"/>
    </row>
    <row r="5" spans="1:15" ht="15.75" x14ac:dyDescent="0.25">
      <c r="D5" s="16"/>
      <c r="E5" s="16"/>
      <c r="F5" s="16"/>
      <c r="G5" s="16"/>
      <c r="H5" s="16"/>
      <c r="I5" s="16"/>
      <c r="J5" s="16"/>
      <c r="N5" s="19"/>
    </row>
    <row r="6" spans="1:15" ht="15.75" x14ac:dyDescent="0.25">
      <c r="B6" s="16" t="s">
        <v>104</v>
      </c>
      <c r="D6" s="16"/>
      <c r="E6" s="16"/>
      <c r="F6" s="16"/>
      <c r="G6" s="16"/>
      <c r="H6" s="16"/>
      <c r="I6" s="16"/>
      <c r="J6" s="16"/>
      <c r="N6" s="19"/>
    </row>
    <row r="7" spans="1:15" ht="15.75" x14ac:dyDescent="0.25">
      <c r="B7" s="16" t="s">
        <v>105</v>
      </c>
      <c r="D7" s="16"/>
      <c r="E7" s="16"/>
      <c r="F7" s="16"/>
      <c r="G7" s="16"/>
      <c r="H7" s="16"/>
      <c r="I7" s="16"/>
      <c r="J7" s="16"/>
      <c r="M7" s="6"/>
      <c r="N7" s="19" t="s">
        <v>101</v>
      </c>
    </row>
    <row r="8" spans="1:15" ht="15.75" x14ac:dyDescent="0.25">
      <c r="B8" s="16"/>
      <c r="D8" s="16"/>
      <c r="E8" s="16"/>
      <c r="F8" s="16"/>
      <c r="G8" s="16"/>
      <c r="H8" s="16"/>
      <c r="I8" s="16"/>
      <c r="J8" s="16"/>
      <c r="M8" s="9"/>
      <c r="N8" s="19"/>
    </row>
    <row r="9" spans="1:15" ht="15.75" x14ac:dyDescent="0.25">
      <c r="B9" s="16" t="s">
        <v>2</v>
      </c>
      <c r="D9" s="16"/>
      <c r="E9" s="16"/>
      <c r="F9" s="16"/>
      <c r="G9" s="16"/>
      <c r="H9" s="16"/>
      <c r="I9" s="16"/>
      <c r="J9" s="16"/>
      <c r="N9" s="19"/>
    </row>
    <row r="10" spans="1:15" ht="15.75" x14ac:dyDescent="0.25">
      <c r="B10" s="16" t="s">
        <v>3</v>
      </c>
      <c r="D10" s="16"/>
      <c r="E10" s="16"/>
      <c r="F10" s="16"/>
      <c r="G10" s="16"/>
      <c r="H10" s="16"/>
      <c r="I10" s="16"/>
      <c r="J10" s="16"/>
      <c r="M10" s="8"/>
      <c r="N10" s="19" t="s">
        <v>102</v>
      </c>
      <c r="O10" s="19" t="s">
        <v>103</v>
      </c>
    </row>
    <row r="11" spans="1:15" ht="15.75" x14ac:dyDescent="0.25">
      <c r="B11" s="16" t="s">
        <v>5</v>
      </c>
      <c r="D11" s="16"/>
      <c r="E11" s="16"/>
      <c r="F11" s="16"/>
      <c r="G11" s="16"/>
      <c r="H11" s="16"/>
      <c r="I11" s="16"/>
      <c r="J11" s="16"/>
    </row>
    <row r="12" spans="1:15" ht="15.75" x14ac:dyDescent="0.25">
      <c r="B12" s="16" t="s">
        <v>6</v>
      </c>
      <c r="D12" s="16"/>
      <c r="E12" s="16"/>
      <c r="F12" s="16"/>
      <c r="G12" s="16"/>
      <c r="H12" s="16"/>
      <c r="I12" s="16"/>
      <c r="J12" s="16"/>
    </row>
    <row r="13" spans="1:15" ht="15.75" x14ac:dyDescent="0.25">
      <c r="B13" s="16" t="s">
        <v>4</v>
      </c>
      <c r="C13" s="16"/>
      <c r="D13" s="16"/>
      <c r="E13" s="16"/>
      <c r="F13" s="16"/>
      <c r="G13" s="16"/>
      <c r="H13" s="16"/>
      <c r="I13" s="16"/>
      <c r="J13" s="16"/>
    </row>
    <row r="15" spans="1:15" ht="21" x14ac:dyDescent="0.35">
      <c r="B15" s="30" t="s">
        <v>7</v>
      </c>
    </row>
    <row r="16" spans="1:15" ht="18.75" x14ac:dyDescent="0.3">
      <c r="A16" t="s">
        <v>19</v>
      </c>
      <c r="B16" s="29" t="s">
        <v>117</v>
      </c>
      <c r="C16" s="29"/>
      <c r="D16" s="29"/>
      <c r="E16" s="29"/>
      <c r="F16" s="29"/>
      <c r="G16" s="29" t="s">
        <v>8</v>
      </c>
      <c r="H16" s="29"/>
      <c r="I16" s="29"/>
    </row>
    <row r="18" spans="1:20" ht="15.75" x14ac:dyDescent="0.25">
      <c r="A18" t="s">
        <v>20</v>
      </c>
      <c r="B18" s="16" t="s">
        <v>9</v>
      </c>
      <c r="C18" s="16"/>
      <c r="D18" s="16"/>
      <c r="E18" s="16" t="s">
        <v>11</v>
      </c>
      <c r="F18" s="16"/>
    </row>
    <row r="19" spans="1:20" ht="15.75" x14ac:dyDescent="0.25">
      <c r="B19" s="16"/>
      <c r="C19" s="16"/>
      <c r="D19" s="16">
        <v>400000</v>
      </c>
      <c r="E19" s="20" t="s">
        <v>10</v>
      </c>
      <c r="F19" s="16">
        <v>30</v>
      </c>
      <c r="G19" s="14">
        <f>+D19/F19</f>
        <v>13333.333333333334</v>
      </c>
      <c r="H19" s="19" t="s">
        <v>17</v>
      </c>
    </row>
    <row r="20" spans="1:20" x14ac:dyDescent="0.25">
      <c r="E20" s="1"/>
      <c r="G20" s="2"/>
    </row>
    <row r="21" spans="1:20" ht="15.75" x14ac:dyDescent="0.25">
      <c r="A21" t="s">
        <v>21</v>
      </c>
      <c r="B21" s="16" t="s">
        <v>27</v>
      </c>
      <c r="C21" s="16"/>
      <c r="D21" s="16"/>
      <c r="E21" s="16"/>
      <c r="F21" s="16"/>
      <c r="G21" s="16"/>
      <c r="H21" s="16"/>
    </row>
    <row r="22" spans="1:20" ht="15.75" x14ac:dyDescent="0.25">
      <c r="B22" s="16"/>
      <c r="C22" s="16"/>
      <c r="D22" s="16"/>
      <c r="E22" s="16"/>
      <c r="F22" s="16"/>
      <c r="G22" s="16"/>
      <c r="H22" s="16"/>
    </row>
    <row r="23" spans="1:20" ht="15.75" x14ac:dyDescent="0.25">
      <c r="B23" s="16" t="s">
        <v>22</v>
      </c>
      <c r="C23" s="16"/>
      <c r="D23" s="16"/>
      <c r="E23" s="16"/>
      <c r="F23" s="16"/>
      <c r="G23" s="16"/>
      <c r="H23" s="16"/>
    </row>
    <row r="24" spans="1:20" ht="15.75" x14ac:dyDescent="0.25">
      <c r="B24" s="16"/>
      <c r="C24" s="16" t="s">
        <v>23</v>
      </c>
      <c r="D24" s="20" t="s">
        <v>26</v>
      </c>
      <c r="E24" s="16" t="s">
        <v>25</v>
      </c>
      <c r="F24" s="16"/>
      <c r="G24" s="16"/>
      <c r="H24" s="16"/>
    </row>
    <row r="25" spans="1:20" ht="15.75" x14ac:dyDescent="0.25">
      <c r="B25" s="16" t="s">
        <v>12</v>
      </c>
      <c r="C25" s="18">
        <f>+G19</f>
        <v>13333.333333333334</v>
      </c>
      <c r="D25" s="22" t="s">
        <v>24</v>
      </c>
      <c r="E25" s="19">
        <v>30</v>
      </c>
      <c r="F25" s="16"/>
      <c r="G25" s="14">
        <f>+C25*E25</f>
        <v>400000</v>
      </c>
      <c r="H25" t="s">
        <v>14</v>
      </c>
    </row>
    <row r="26" spans="1:20" x14ac:dyDescent="0.25">
      <c r="C26" s="2"/>
    </row>
    <row r="27" spans="1:20" ht="15.75" x14ac:dyDescent="0.25">
      <c r="B27" s="16" t="s">
        <v>15</v>
      </c>
    </row>
    <row r="29" spans="1:20" ht="15.75" x14ac:dyDescent="0.25">
      <c r="C29" s="21">
        <v>400000</v>
      </c>
      <c r="D29" s="22" t="s">
        <v>13</v>
      </c>
      <c r="E29" s="19">
        <v>360</v>
      </c>
      <c r="G29" s="14">
        <f>+C29/E29</f>
        <v>1111.1111111111111</v>
      </c>
      <c r="H29" s="19" t="s">
        <v>18</v>
      </c>
    </row>
    <row r="31" spans="1:20" ht="15.75" x14ac:dyDescent="0.25">
      <c r="A31" t="s">
        <v>28</v>
      </c>
      <c r="B31" s="16" t="s">
        <v>29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1:20" ht="15.75" x14ac:dyDescent="0.25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1:20" ht="15.75" x14ac:dyDescent="0.25">
      <c r="B33" s="16" t="s">
        <v>30</v>
      </c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1:20" ht="18.75" x14ac:dyDescent="0.3">
      <c r="B34" s="29" t="s">
        <v>32</v>
      </c>
      <c r="C34" s="29"/>
      <c r="D34" s="29"/>
      <c r="E34" s="29" t="s">
        <v>33</v>
      </c>
      <c r="F34" s="29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1:20" ht="15.75" x14ac:dyDescent="0.25">
      <c r="C35" s="19">
        <v>15</v>
      </c>
      <c r="D35" s="22" t="s">
        <v>31</v>
      </c>
      <c r="E35" s="19">
        <v>1</v>
      </c>
      <c r="F35" s="22" t="s">
        <v>16</v>
      </c>
      <c r="G35" s="19">
        <f>+C35+E35</f>
        <v>16</v>
      </c>
      <c r="H35" s="19" t="s">
        <v>34</v>
      </c>
    </row>
    <row r="36" spans="1:20" x14ac:dyDescent="0.25">
      <c r="D36" s="1"/>
      <c r="F36" s="1"/>
    </row>
    <row r="37" spans="1:20" ht="15.75" x14ac:dyDescent="0.25">
      <c r="B37" s="16" t="s">
        <v>36</v>
      </c>
      <c r="C37" s="16"/>
      <c r="D37" s="16"/>
      <c r="E37" s="16" t="s">
        <v>35</v>
      </c>
      <c r="F37" s="16"/>
      <c r="G37" s="16" t="s">
        <v>39</v>
      </c>
    </row>
    <row r="39" spans="1:20" ht="15.75" x14ac:dyDescent="0.25">
      <c r="C39" s="19">
        <f>+G35</f>
        <v>16</v>
      </c>
      <c r="D39" s="22" t="s">
        <v>24</v>
      </c>
      <c r="E39" s="18">
        <f>+G19</f>
        <v>13333.333333333334</v>
      </c>
      <c r="F39" s="22" t="s">
        <v>16</v>
      </c>
      <c r="G39" s="18">
        <f>+C39*E39</f>
        <v>213333.33333333334</v>
      </c>
    </row>
    <row r="41" spans="1:20" ht="15.75" x14ac:dyDescent="0.25">
      <c r="B41" s="16" t="s">
        <v>37</v>
      </c>
    </row>
    <row r="42" spans="1:20" ht="15.75" x14ac:dyDescent="0.25">
      <c r="B42" s="16"/>
    </row>
    <row r="43" spans="1:20" ht="15.75" x14ac:dyDescent="0.25">
      <c r="B43" s="16" t="s">
        <v>38</v>
      </c>
      <c r="G43" s="16" t="s">
        <v>39</v>
      </c>
    </row>
    <row r="45" spans="1:20" ht="15.75" x14ac:dyDescent="0.25">
      <c r="C45" s="23">
        <f>+G39</f>
        <v>213333.33333333334</v>
      </c>
      <c r="D45" s="24" t="s">
        <v>13</v>
      </c>
      <c r="E45" s="19">
        <v>360</v>
      </c>
      <c r="G45" s="14">
        <f>C45/E45</f>
        <v>592.59259259259261</v>
      </c>
    </row>
    <row r="48" spans="1:20" ht="15.75" x14ac:dyDescent="0.25">
      <c r="A48" t="s">
        <v>40</v>
      </c>
      <c r="B48" s="16" t="s">
        <v>41</v>
      </c>
    </row>
    <row r="49" spans="2:12" ht="15.75" x14ac:dyDescent="0.25">
      <c r="C49" s="19"/>
      <c r="D49" s="19"/>
      <c r="E49" s="22" t="s">
        <v>44</v>
      </c>
      <c r="F49" s="19"/>
      <c r="G49" s="22" t="s">
        <v>46</v>
      </c>
      <c r="H49" s="19"/>
      <c r="I49" s="22" t="s">
        <v>48</v>
      </c>
    </row>
    <row r="50" spans="2:12" ht="15.75" x14ac:dyDescent="0.25">
      <c r="C50" s="22" t="s">
        <v>42</v>
      </c>
      <c r="D50" s="31" t="s">
        <v>43</v>
      </c>
      <c r="E50" s="22" t="s">
        <v>45</v>
      </c>
      <c r="F50" s="31" t="s">
        <v>43</v>
      </c>
      <c r="G50" s="22" t="s">
        <v>47</v>
      </c>
      <c r="H50" s="22" t="s">
        <v>113</v>
      </c>
      <c r="I50" s="22" t="s">
        <v>49</v>
      </c>
    </row>
    <row r="51" spans="2:12" ht="15.75" x14ac:dyDescent="0.25">
      <c r="C51" s="23">
        <f>+G19</f>
        <v>13333.333333333334</v>
      </c>
      <c r="D51" s="31" t="s">
        <v>43</v>
      </c>
      <c r="E51" s="23">
        <f>+G29</f>
        <v>1111.1111111111111</v>
      </c>
      <c r="F51" s="31" t="s">
        <v>43</v>
      </c>
      <c r="G51" s="23">
        <f>+G45</f>
        <v>592.59259259259261</v>
      </c>
      <c r="H51" s="22" t="s">
        <v>113</v>
      </c>
      <c r="I51" s="14">
        <f>+C51+E51+G51</f>
        <v>15037.037037037038</v>
      </c>
    </row>
    <row r="54" spans="2:12" x14ac:dyDescent="0.25">
      <c r="B54" t="s">
        <v>50</v>
      </c>
    </row>
    <row r="56" spans="2:12" x14ac:dyDescent="0.25">
      <c r="B56" t="s">
        <v>51</v>
      </c>
      <c r="F56" t="s">
        <v>52</v>
      </c>
    </row>
    <row r="57" spans="2:12" x14ac:dyDescent="0.25">
      <c r="G57" t="s">
        <v>53</v>
      </c>
    </row>
    <row r="58" spans="2:12" ht="15.75" x14ac:dyDescent="0.25">
      <c r="B58" t="s">
        <v>78</v>
      </c>
      <c r="H58" t="s">
        <v>55</v>
      </c>
      <c r="I58" t="s">
        <v>112</v>
      </c>
      <c r="J58" s="23" t="s">
        <v>114</v>
      </c>
      <c r="K58" s="28" t="s">
        <v>116</v>
      </c>
      <c r="L58" s="19" t="s">
        <v>115</v>
      </c>
    </row>
    <row r="60" spans="2:12" ht="15.75" x14ac:dyDescent="0.25">
      <c r="C60" s="23">
        <f>+I51</f>
        <v>15037.037037037038</v>
      </c>
      <c r="D60" s="32" t="s">
        <v>54</v>
      </c>
      <c r="E60" s="26">
        <v>60</v>
      </c>
      <c r="F60" s="22" t="s">
        <v>113</v>
      </c>
      <c r="G60" s="13">
        <f>+C60*E60</f>
        <v>902222.22222222225</v>
      </c>
    </row>
    <row r="61" spans="2:12" x14ac:dyDescent="0.25">
      <c r="C61" s="2"/>
      <c r="D61" s="1"/>
      <c r="G61" s="2"/>
    </row>
    <row r="62" spans="2:12" x14ac:dyDescent="0.25">
      <c r="B62" s="4" t="s">
        <v>68</v>
      </c>
      <c r="C62" s="2"/>
      <c r="D62" s="1"/>
      <c r="G62" s="2"/>
    </row>
    <row r="63" spans="2:12" x14ac:dyDescent="0.25">
      <c r="B63" s="5" t="s">
        <v>69</v>
      </c>
      <c r="C63" s="2"/>
      <c r="D63" s="1"/>
      <c r="G63" s="2"/>
    </row>
    <row r="64" spans="2:12" x14ac:dyDescent="0.25">
      <c r="B64" t="s">
        <v>70</v>
      </c>
    </row>
    <row r="65" spans="1:16" x14ac:dyDescent="0.25">
      <c r="B65" t="s">
        <v>56</v>
      </c>
    </row>
    <row r="66" spans="1:16" x14ac:dyDescent="0.25">
      <c r="L66" s="3"/>
    </row>
    <row r="67" spans="1:16" x14ac:dyDescent="0.25">
      <c r="B67" t="s">
        <v>106</v>
      </c>
      <c r="E67" t="s">
        <v>107</v>
      </c>
      <c r="G67" t="s">
        <v>108</v>
      </c>
      <c r="J67" t="s">
        <v>109</v>
      </c>
    </row>
    <row r="68" spans="1:16" x14ac:dyDescent="0.25">
      <c r="B68">
        <v>18000</v>
      </c>
      <c r="E68">
        <v>18000</v>
      </c>
      <c r="G68">
        <v>18000</v>
      </c>
      <c r="J68">
        <v>18000</v>
      </c>
    </row>
    <row r="69" spans="1:16" x14ac:dyDescent="0.25">
      <c r="B69" s="6" t="s">
        <v>61</v>
      </c>
      <c r="C69">
        <v>9000</v>
      </c>
      <c r="E69" s="6" t="s">
        <v>61</v>
      </c>
      <c r="F69">
        <v>9000</v>
      </c>
      <c r="G69" s="6" t="s">
        <v>61</v>
      </c>
      <c r="H69">
        <v>9000</v>
      </c>
      <c r="J69" s="6" t="s">
        <v>61</v>
      </c>
      <c r="K69">
        <v>9000</v>
      </c>
    </row>
    <row r="70" spans="1:16" x14ac:dyDescent="0.25">
      <c r="L70" s="3"/>
    </row>
    <row r="71" spans="1:16" x14ac:dyDescent="0.25">
      <c r="B71" t="s">
        <v>57</v>
      </c>
      <c r="E71" t="s">
        <v>58</v>
      </c>
      <c r="G71" t="s">
        <v>59</v>
      </c>
      <c r="J71" t="s">
        <v>60</v>
      </c>
      <c r="L71" s="3"/>
      <c r="M71" t="s">
        <v>64</v>
      </c>
      <c r="O71" t="s">
        <v>110</v>
      </c>
    </row>
    <row r="73" spans="1:16" x14ac:dyDescent="0.25">
      <c r="B73">
        <v>18000</v>
      </c>
      <c r="E73">
        <v>40000</v>
      </c>
      <c r="G73">
        <v>40000</v>
      </c>
      <c r="J73">
        <v>150000</v>
      </c>
      <c r="M73">
        <v>250000</v>
      </c>
      <c r="O73">
        <v>400000</v>
      </c>
    </row>
    <row r="74" spans="1:16" x14ac:dyDescent="0.25">
      <c r="B74" s="6" t="s">
        <v>61</v>
      </c>
      <c r="C74">
        <f>18000/30*15</f>
        <v>9000</v>
      </c>
      <c r="E74" s="6" t="s">
        <v>62</v>
      </c>
      <c r="F74">
        <f>40000/30*15</f>
        <v>20000</v>
      </c>
      <c r="G74" s="6" t="s">
        <v>62</v>
      </c>
      <c r="H74">
        <f>40000/30*15</f>
        <v>20000</v>
      </c>
      <c r="J74" s="6" t="s">
        <v>63</v>
      </c>
      <c r="K74">
        <f>150000/30*15</f>
        <v>75000</v>
      </c>
      <c r="M74" s="6" t="s">
        <v>65</v>
      </c>
      <c r="N74" s="6">
        <f>250000/30*15</f>
        <v>125000.00000000001</v>
      </c>
      <c r="O74" s="6" t="s">
        <v>111</v>
      </c>
      <c r="P74" s="10">
        <f>+O73/30*10</f>
        <v>133333.33333333334</v>
      </c>
    </row>
    <row r="76" spans="1:16" ht="18.75" x14ac:dyDescent="0.3">
      <c r="C76" s="16" t="s">
        <v>71</v>
      </c>
      <c r="H76" s="12">
        <f>C74+F74+H74+K74+C69+F69+H69+K69+P74+N74</f>
        <v>418333.33333333337</v>
      </c>
    </row>
    <row r="78" spans="1:16" ht="15.75" x14ac:dyDescent="0.25">
      <c r="A78" s="16"/>
      <c r="B78" s="16" t="s">
        <v>66</v>
      </c>
      <c r="C78" s="16"/>
      <c r="D78" s="16"/>
      <c r="E78" s="16"/>
      <c r="F78" s="16"/>
      <c r="G78" s="16"/>
    </row>
    <row r="79" spans="1:16" ht="15.75" x14ac:dyDescent="0.25">
      <c r="A79" s="16"/>
      <c r="B79" s="16" t="s">
        <v>67</v>
      </c>
      <c r="C79" s="16"/>
      <c r="D79" s="16"/>
      <c r="E79" s="16"/>
      <c r="F79" s="16"/>
      <c r="G79" s="16"/>
    </row>
    <row r="80" spans="1:16" ht="15.75" x14ac:dyDescent="0.25">
      <c r="A80" s="16"/>
      <c r="B80" s="16"/>
      <c r="C80" s="16"/>
      <c r="D80" s="16"/>
      <c r="E80" s="16"/>
      <c r="F80" s="16"/>
      <c r="G80" s="16"/>
    </row>
    <row r="81" spans="1:8" ht="15.75" x14ac:dyDescent="0.25">
      <c r="A81" s="16"/>
      <c r="B81" s="16" t="s">
        <v>72</v>
      </c>
      <c r="C81" s="16"/>
      <c r="D81" s="16"/>
      <c r="E81" s="16"/>
      <c r="F81" s="16"/>
      <c r="G81" s="16"/>
    </row>
    <row r="82" spans="1:8" ht="15.75" x14ac:dyDescent="0.25">
      <c r="A82" s="16"/>
      <c r="B82" s="16" t="s">
        <v>73</v>
      </c>
      <c r="C82" s="16"/>
      <c r="D82" s="16"/>
      <c r="E82" s="16"/>
      <c r="F82" s="16"/>
      <c r="G82" s="16"/>
    </row>
    <row r="83" spans="1:8" ht="15.75" x14ac:dyDescent="0.25">
      <c r="A83" s="16"/>
      <c r="B83" s="16"/>
      <c r="C83" s="16"/>
      <c r="D83" s="16"/>
      <c r="E83" s="16"/>
      <c r="F83" s="16"/>
      <c r="G83" s="16"/>
    </row>
    <row r="84" spans="1:8" ht="15.75" x14ac:dyDescent="0.25">
      <c r="A84" s="16"/>
      <c r="B84" s="16" t="s">
        <v>84</v>
      </c>
      <c r="C84" s="16"/>
      <c r="D84" s="16"/>
      <c r="E84" s="16"/>
      <c r="F84" s="16"/>
      <c r="G84" s="16"/>
    </row>
    <row r="85" spans="1:8" ht="15.75" x14ac:dyDescent="0.25">
      <c r="A85" s="16"/>
      <c r="B85" s="16" t="s">
        <v>74</v>
      </c>
      <c r="C85" s="16"/>
      <c r="D85" s="16"/>
      <c r="E85" s="16"/>
      <c r="F85" s="16"/>
      <c r="G85" s="16"/>
    </row>
    <row r="86" spans="1:8" ht="15.75" x14ac:dyDescent="0.25">
      <c r="A86" s="16"/>
      <c r="B86" s="16"/>
      <c r="C86" s="16"/>
      <c r="D86" s="16"/>
      <c r="E86" s="16"/>
      <c r="F86" s="20"/>
      <c r="G86" s="16"/>
    </row>
    <row r="87" spans="1:8" ht="15.75" x14ac:dyDescent="0.25">
      <c r="A87" s="16"/>
      <c r="B87" s="16"/>
      <c r="C87" s="16"/>
      <c r="D87" s="20" t="s">
        <v>75</v>
      </c>
      <c r="E87" s="20" t="s">
        <v>10</v>
      </c>
      <c r="F87" s="20" t="s">
        <v>79</v>
      </c>
      <c r="G87" s="20" t="s">
        <v>80</v>
      </c>
    </row>
    <row r="88" spans="1:8" ht="15.75" x14ac:dyDescent="0.25">
      <c r="A88" s="16"/>
      <c r="B88" s="16"/>
      <c r="C88" s="16"/>
      <c r="D88" s="16">
        <v>30</v>
      </c>
      <c r="E88" s="20" t="s">
        <v>77</v>
      </c>
      <c r="F88" s="16">
        <v>12</v>
      </c>
      <c r="G88" s="16">
        <f>+D88/F88</f>
        <v>2.5</v>
      </c>
    </row>
    <row r="89" spans="1:8" ht="15.75" x14ac:dyDescent="0.25">
      <c r="A89" s="16"/>
      <c r="B89" s="16"/>
      <c r="C89" s="16"/>
      <c r="D89" s="16"/>
      <c r="E89" s="16"/>
      <c r="F89" s="16"/>
      <c r="G89" s="16"/>
    </row>
    <row r="90" spans="1:8" ht="15.75" x14ac:dyDescent="0.25">
      <c r="A90" s="16"/>
      <c r="B90" s="16" t="s">
        <v>81</v>
      </c>
      <c r="C90" s="16" t="s">
        <v>85</v>
      </c>
      <c r="D90" s="16"/>
      <c r="E90" s="16"/>
      <c r="F90" s="16"/>
      <c r="G90" s="16"/>
    </row>
    <row r="91" spans="1:8" ht="15.75" x14ac:dyDescent="0.25">
      <c r="A91" s="16"/>
      <c r="B91" s="16"/>
      <c r="C91" s="16" t="s">
        <v>80</v>
      </c>
      <c r="D91" s="16"/>
      <c r="E91" s="16" t="s">
        <v>82</v>
      </c>
      <c r="F91" s="16"/>
      <c r="G91" s="20" t="s">
        <v>34</v>
      </c>
    </row>
    <row r="92" spans="1:8" ht="15.75" x14ac:dyDescent="0.25">
      <c r="A92" s="16"/>
      <c r="B92" s="16"/>
      <c r="C92" s="16">
        <v>2.5</v>
      </c>
      <c r="D92" s="20" t="s">
        <v>24</v>
      </c>
      <c r="E92" s="16">
        <v>4</v>
      </c>
      <c r="F92" s="16"/>
      <c r="G92" s="16">
        <f>+C92*E92</f>
        <v>10</v>
      </c>
    </row>
    <row r="94" spans="1:8" ht="15.75" x14ac:dyDescent="0.25">
      <c r="B94" s="16" t="s">
        <v>86</v>
      </c>
      <c r="E94" s="22" t="s">
        <v>83</v>
      </c>
      <c r="G94" s="13">
        <f>+G92*G19</f>
        <v>133333.33333333334</v>
      </c>
      <c r="H94" s="16" t="s">
        <v>87</v>
      </c>
    </row>
    <row r="98" spans="2:13" ht="15.75" x14ac:dyDescent="0.25">
      <c r="B98" s="16" t="s">
        <v>88</v>
      </c>
    </row>
    <row r="99" spans="2:13" ht="15.75" x14ac:dyDescent="0.25">
      <c r="B99" s="16"/>
    </row>
    <row r="100" spans="2:13" ht="15.75" x14ac:dyDescent="0.25">
      <c r="B100" s="16" t="s">
        <v>89</v>
      </c>
    </row>
    <row r="101" spans="2:13" ht="15.75" x14ac:dyDescent="0.25">
      <c r="B101" s="16"/>
    </row>
    <row r="102" spans="2:13" ht="15.75" x14ac:dyDescent="0.25">
      <c r="B102" s="16" t="s">
        <v>122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</row>
    <row r="103" spans="2:13" ht="15.75" x14ac:dyDescent="0.25">
      <c r="B103" s="16" t="s">
        <v>123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</row>
    <row r="104" spans="2:13" x14ac:dyDescent="0.25">
      <c r="H104" t="s">
        <v>79</v>
      </c>
      <c r="J104" t="s">
        <v>92</v>
      </c>
    </row>
    <row r="105" spans="2:13" ht="15.75" x14ac:dyDescent="0.25">
      <c r="E105" s="19" t="s">
        <v>90</v>
      </c>
      <c r="F105" s="19">
        <v>16</v>
      </c>
      <c r="G105" t="s">
        <v>91</v>
      </c>
      <c r="H105" s="27">
        <v>12</v>
      </c>
      <c r="I105" s="16"/>
      <c r="J105" s="18">
        <f>+F105/H105</f>
        <v>1.3333333333333333</v>
      </c>
    </row>
    <row r="106" spans="2:13" x14ac:dyDescent="0.25">
      <c r="J106" s="25"/>
    </row>
    <row r="107" spans="2:13" ht="15.75" x14ac:dyDescent="0.25">
      <c r="B107" s="16" t="s">
        <v>93</v>
      </c>
      <c r="G107" s="18">
        <f>+J105</f>
        <v>1.3333333333333333</v>
      </c>
      <c r="H107" s="2" t="s">
        <v>76</v>
      </c>
      <c r="I107" s="19">
        <v>4</v>
      </c>
      <c r="J107" s="18">
        <f>+G107*I107</f>
        <v>5.333333333333333</v>
      </c>
    </row>
    <row r="108" spans="2:13" ht="15.75" x14ac:dyDescent="0.25">
      <c r="G108" s="19"/>
      <c r="I108" s="16"/>
    </row>
    <row r="109" spans="2:13" ht="15.75" x14ac:dyDescent="0.25">
      <c r="B109" s="16" t="s">
        <v>94</v>
      </c>
      <c r="G109" s="18">
        <f>+J107</f>
        <v>5.333333333333333</v>
      </c>
      <c r="H109" t="s">
        <v>76</v>
      </c>
      <c r="I109" s="23">
        <f>+G19</f>
        <v>13333.333333333334</v>
      </c>
      <c r="J109" s="15">
        <f>+G109*I109</f>
        <v>71111.111111111109</v>
      </c>
      <c r="K109" t="s">
        <v>126</v>
      </c>
      <c r="L109">
        <v>2</v>
      </c>
      <c r="M109" s="33">
        <f>+J109*2</f>
        <v>142222.22222222222</v>
      </c>
    </row>
    <row r="111" spans="2:13" ht="15.75" x14ac:dyDescent="0.25">
      <c r="B111" t="s">
        <v>124</v>
      </c>
      <c r="F111" s="25">
        <v>71111.11</v>
      </c>
      <c r="G111" t="s">
        <v>125</v>
      </c>
      <c r="H111" s="25">
        <v>71111.11</v>
      </c>
      <c r="J111" s="15">
        <f>+F111+H111</f>
        <v>142222.22</v>
      </c>
    </row>
    <row r="112" spans="2:13" x14ac:dyDescent="0.25">
      <c r="F112" s="1" t="s">
        <v>127</v>
      </c>
      <c r="H112" t="s">
        <v>128</v>
      </c>
    </row>
    <row r="114" spans="2:13" ht="15.75" x14ac:dyDescent="0.25">
      <c r="B114" s="16" t="s">
        <v>95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</row>
    <row r="115" spans="2:13" ht="15.75" thickBot="1" x14ac:dyDescent="0.3"/>
    <row r="116" spans="2:13" ht="16.5" thickBot="1" x14ac:dyDescent="0.3">
      <c r="D116" s="11">
        <f>+G60</f>
        <v>902222.22222222225</v>
      </c>
      <c r="E116" s="16" t="s">
        <v>96</v>
      </c>
      <c r="F116" s="11">
        <f>+J111</f>
        <v>142222.22</v>
      </c>
      <c r="G116" s="16" t="s">
        <v>97</v>
      </c>
      <c r="H116" s="11">
        <f>+G94</f>
        <v>133333.33333333334</v>
      </c>
      <c r="I116" s="16" t="s">
        <v>98</v>
      </c>
      <c r="J116" s="11">
        <f>+H116+F116+D116</f>
        <v>1177777.7755555557</v>
      </c>
    </row>
    <row r="118" spans="2:13" ht="15.75" thickBot="1" x14ac:dyDescent="0.3"/>
    <row r="119" spans="2:13" ht="21.75" thickBot="1" x14ac:dyDescent="0.4">
      <c r="D119" s="16" t="s">
        <v>99</v>
      </c>
      <c r="E119" s="16"/>
      <c r="F119" s="17">
        <v>1106666.6666666667</v>
      </c>
    </row>
    <row r="121" spans="2:13" x14ac:dyDescent="0.25">
      <c r="B121" t="s">
        <v>118</v>
      </c>
    </row>
    <row r="122" spans="2:13" x14ac:dyDescent="0.25">
      <c r="B122" t="s">
        <v>119</v>
      </c>
      <c r="C122" t="s">
        <v>121</v>
      </c>
    </row>
    <row r="123" spans="2:13" x14ac:dyDescent="0.25">
      <c r="C123" t="s">
        <v>120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Usuario</cp:lastModifiedBy>
  <dcterms:created xsi:type="dcterms:W3CDTF">2020-06-19T03:06:11Z</dcterms:created>
  <dcterms:modified xsi:type="dcterms:W3CDTF">2026-09-03T14:33:21Z</dcterms:modified>
</cp:coreProperties>
</file>