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DANA\Documents\IUTEPI\COSTOS\"/>
    </mc:Choice>
  </mc:AlternateContent>
  <xr:revisionPtr revIDLastSave="0" documentId="13_ncr:1_{F3AD8684-7BE2-4436-A975-431CC8FDA2F9}" xr6:coauthVersionLast="47" xr6:coauthVersionMax="47" xr10:uidLastSave="{00000000-0000-0000-0000-000000000000}"/>
  <bookViews>
    <workbookView xWindow="-120" yWindow="-120" windowWidth="20640" windowHeight="11160" xr2:uid="{DDD76F86-AF4B-44EF-9AD5-0F4121A75F3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9" i="1" l="1"/>
  <c r="F98" i="1"/>
  <c r="E41" i="1"/>
  <c r="E39" i="1"/>
  <c r="R179" i="1"/>
  <c r="Q178" i="1"/>
  <c r="P177" i="1"/>
  <c r="G176" i="1"/>
  <c r="K176" i="1" s="1"/>
  <c r="O176" i="1" s="1"/>
  <c r="S176" i="1" s="1"/>
  <c r="F175" i="1"/>
  <c r="J175" i="1" s="1"/>
  <c r="N175" i="1" s="1"/>
  <c r="R175" i="1" s="1"/>
  <c r="F174" i="1"/>
  <c r="I173" i="1"/>
  <c r="M173" i="1" s="1"/>
  <c r="Q173" i="1" s="1"/>
  <c r="E172" i="1"/>
  <c r="G171" i="1"/>
  <c r="K171" i="1" s="1"/>
  <c r="O171" i="1" s="1"/>
  <c r="S171" i="1" s="1"/>
  <c r="G170" i="1"/>
  <c r="K170" i="1" s="1"/>
  <c r="O170" i="1" s="1"/>
  <c r="S170" i="1" s="1"/>
  <c r="G169" i="1"/>
  <c r="H168" i="1"/>
  <c r="L168" i="1" s="1"/>
  <c r="P168" i="1" s="1"/>
  <c r="H167" i="1"/>
  <c r="L167" i="1" s="1"/>
  <c r="P167" i="1" s="1"/>
  <c r="H166" i="1"/>
  <c r="L166" i="1" s="1"/>
  <c r="P166" i="1" s="1"/>
  <c r="H165" i="1"/>
  <c r="L165" i="1" s="1"/>
  <c r="P165" i="1" s="1"/>
  <c r="H164" i="1"/>
  <c r="L164" i="1" s="1"/>
  <c r="P164" i="1" s="1"/>
  <c r="D163" i="1"/>
  <c r="S129" i="1"/>
  <c r="R129" i="1"/>
  <c r="Q129" i="1"/>
  <c r="P129" i="1"/>
  <c r="G125" i="1"/>
  <c r="K125" i="1" s="1"/>
  <c r="O125" i="1" s="1"/>
  <c r="F124" i="1"/>
  <c r="J124" i="1" s="1"/>
  <c r="N124" i="1" s="1"/>
  <c r="F123" i="1"/>
  <c r="I122" i="1"/>
  <c r="M122" i="1" s="1"/>
  <c r="E121" i="1"/>
  <c r="G120" i="1"/>
  <c r="K120" i="1" s="1"/>
  <c r="O120" i="1" s="1"/>
  <c r="G119" i="1"/>
  <c r="K119" i="1" s="1"/>
  <c r="O119" i="1" s="1"/>
  <c r="G118" i="1"/>
  <c r="H117" i="1"/>
  <c r="L117" i="1" s="1"/>
  <c r="H116" i="1"/>
  <c r="L116" i="1" s="1"/>
  <c r="H115" i="1"/>
  <c r="L115" i="1" s="1"/>
  <c r="H114" i="1"/>
  <c r="L114" i="1" s="1"/>
  <c r="H113" i="1"/>
  <c r="L113" i="1" s="1"/>
  <c r="D112" i="1"/>
  <c r="I68" i="1"/>
  <c r="H63" i="1"/>
  <c r="H62" i="1"/>
  <c r="H61" i="1"/>
  <c r="H60" i="1"/>
  <c r="H59" i="1"/>
  <c r="S75" i="1"/>
  <c r="R75" i="1"/>
  <c r="Q75" i="1"/>
  <c r="P75" i="1"/>
  <c r="O75" i="1"/>
  <c r="N75" i="1"/>
  <c r="M75" i="1"/>
  <c r="L75" i="1"/>
  <c r="G71" i="1"/>
  <c r="K71" i="1" s="1"/>
  <c r="F70" i="1"/>
  <c r="J70" i="1" s="1"/>
  <c r="F69" i="1"/>
  <c r="E67" i="1"/>
  <c r="G66" i="1"/>
  <c r="K66" i="1" s="1"/>
  <c r="G65" i="1"/>
  <c r="K65" i="1" s="1"/>
  <c r="G64" i="1"/>
  <c r="D58" i="1"/>
  <c r="G18" i="1"/>
  <c r="G17" i="1"/>
  <c r="G16" i="1"/>
  <c r="G23" i="1"/>
  <c r="F22" i="1"/>
  <c r="F21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19" i="1"/>
  <c r="E27" i="1" s="1"/>
  <c r="D10" i="1"/>
  <c r="D27" i="1" s="1"/>
  <c r="D180" i="1" l="1"/>
  <c r="H163" i="1"/>
  <c r="G180" i="1"/>
  <c r="K169" i="1"/>
  <c r="E180" i="1"/>
  <c r="I172" i="1"/>
  <c r="F180" i="1"/>
  <c r="J174" i="1"/>
  <c r="D75" i="1"/>
  <c r="H58" i="1"/>
  <c r="H75" i="1" s="1"/>
  <c r="G75" i="1"/>
  <c r="K64" i="1"/>
  <c r="K75" i="1" s="1"/>
  <c r="E75" i="1"/>
  <c r="I67" i="1"/>
  <c r="I75" i="1" s="1"/>
  <c r="F75" i="1"/>
  <c r="J69" i="1"/>
  <c r="J75" i="1" s="1"/>
  <c r="D129" i="1"/>
  <c r="H112" i="1"/>
  <c r="G129" i="1"/>
  <c r="K118" i="1"/>
  <c r="E129" i="1"/>
  <c r="I121" i="1"/>
  <c r="F129" i="1"/>
  <c r="J123" i="1"/>
  <c r="J180" i="1" l="1"/>
  <c r="N174" i="1"/>
  <c r="I180" i="1"/>
  <c r="M172" i="1"/>
  <c r="K180" i="1"/>
  <c r="O169" i="1"/>
  <c r="H180" i="1"/>
  <c r="L163" i="1"/>
  <c r="J129" i="1"/>
  <c r="N123" i="1"/>
  <c r="N129" i="1" s="1"/>
  <c r="I129" i="1"/>
  <c r="M121" i="1"/>
  <c r="M129" i="1" s="1"/>
  <c r="K129" i="1"/>
  <c r="O118" i="1"/>
  <c r="O129" i="1" s="1"/>
  <c r="H129" i="1"/>
  <c r="L112" i="1"/>
  <c r="L129" i="1" s="1"/>
  <c r="L180" i="1" l="1"/>
  <c r="P163" i="1"/>
  <c r="P180" i="1" s="1"/>
  <c r="O180" i="1"/>
  <c r="S169" i="1"/>
  <c r="S180" i="1" s="1"/>
  <c r="M180" i="1"/>
  <c r="Q172" i="1"/>
  <c r="Q180" i="1" s="1"/>
  <c r="N180" i="1"/>
  <c r="R174" i="1"/>
  <c r="R180" i="1" s="1"/>
</calcChain>
</file>

<file path=xl/sharedStrings.xml><?xml version="1.0" encoding="utf-8"?>
<sst xmlns="http://schemas.openxmlformats.org/spreadsheetml/2006/main" count="344" uniqueCount="104">
  <si>
    <t>MADERA DE PINO</t>
  </si>
  <si>
    <t>ENCHAPADO</t>
  </si>
  <si>
    <t>CHAPILLA</t>
  </si>
  <si>
    <t>PEGA BLANCA</t>
  </si>
  <si>
    <t>CLAVO 2"</t>
  </si>
  <si>
    <t>CLAVO 1 "</t>
  </si>
  <si>
    <t>ALQUILER</t>
  </si>
  <si>
    <t>ELECTRICIDAD</t>
  </si>
  <si>
    <t>DEPRECIACION</t>
  </si>
  <si>
    <t>CORTADORES</t>
  </si>
  <si>
    <t>ARMADORES</t>
  </si>
  <si>
    <t>SUPERVISOR</t>
  </si>
  <si>
    <t>VIGILANTE</t>
  </si>
  <si>
    <t>SERVICIOS</t>
  </si>
  <si>
    <t>LIJA Y PINTURA</t>
  </si>
  <si>
    <t>LIJADORES Y PINTADORES</t>
  </si>
  <si>
    <t>CONTROL DE CALIDAD</t>
  </si>
  <si>
    <t>MP</t>
  </si>
  <si>
    <t>MOD</t>
  </si>
  <si>
    <t>MOI</t>
  </si>
  <si>
    <t>CF</t>
  </si>
  <si>
    <t>DEPARTAMENTO A</t>
  </si>
  <si>
    <t>DEPARTAMENTO B</t>
  </si>
  <si>
    <t>DEPARTAMENTO C</t>
  </si>
  <si>
    <t>DEPARTAMENTO DE PRODUCTOS TERMINADOS</t>
  </si>
  <si>
    <t>PASA AL DEPARTAMENTO B EL 72%</t>
  </si>
  <si>
    <t>PASA AL DEPARTAMENTO C EL 89%</t>
  </si>
  <si>
    <t>PASA AL DEPARTAMENTO DE PRODUCTOS</t>
  </si>
  <si>
    <t>TERMINADOS EL 96%</t>
  </si>
  <si>
    <t>TOTALES</t>
  </si>
  <si>
    <t xml:space="preserve">GASTOS </t>
  </si>
  <si>
    <t>COMUNES</t>
  </si>
  <si>
    <t>50%=298.500</t>
  </si>
  <si>
    <t>25%=149.250</t>
  </si>
  <si>
    <t>50%=2.850</t>
  </si>
  <si>
    <t>25%=1.425</t>
  </si>
  <si>
    <t>50%=48.750</t>
  </si>
  <si>
    <t>25%=24.375</t>
  </si>
  <si>
    <t>50%=456.000</t>
  </si>
  <si>
    <t>25%=228.000</t>
  </si>
  <si>
    <t>50%=264.000</t>
  </si>
  <si>
    <t>25%=132.000</t>
  </si>
  <si>
    <t>50%=16.500</t>
  </si>
  <si>
    <t>25%=8.250</t>
  </si>
  <si>
    <t>A CONTINUACION REALIZAREMOS LOS ASIENTOS DE DIARIOS  CORRESPONDIENTES A LOS CALCULOS REALIZADOS DE LA SIGUIENTE MANERA</t>
  </si>
  <si>
    <t xml:space="preserve">EN PRIMER LIGAR CONTABILIZAREMOS TODOS LOS GASTOS DEL DEPARTAMENTO "A" LA MATERIA PRIMA PASA DEL INVENTARIO DE MATERIA PRIMA Y </t>
  </si>
  <si>
    <t>PASA AL DEPTO DE INVENTARIO DE PRODUCTO EN PROCESO "A", LUEGO LA MANO DE OBRA DIRECTA PASA AL INV. DE PRODUCTO EN PROCESO "A"  Y</t>
  </si>
  <si>
    <t>LA MANO DE OBRA INDIRECTA Y LOS GASTOS COMUNESTAMBIEN PASA AL DEPTO. DE PRODUCTO EN PROCESO EN LOS PORCENTAJES CORRESPONDIENTES</t>
  </si>
  <si>
    <t>A CADA UNO DE ELLOS DE LA SIGUIENTE MANERTA:</t>
  </si>
  <si>
    <t>INVENTARIO DE PRODUCTO EN PROCESO "A"</t>
  </si>
  <si>
    <t xml:space="preserve">          INVENTARIO DE MATERIA PRIMA</t>
  </si>
  <si>
    <t xml:space="preserve"> - 1 -</t>
  </si>
  <si>
    <t>INVENTARIO DE PRODUCTO EN PROCESO "A"   (MOD)</t>
  </si>
  <si>
    <t>INVENTARIO DE PRODUCTO EN PROCESO "A"   (MOI)</t>
  </si>
  <si>
    <t xml:space="preserve">          SUELDOS POR PAGAR</t>
  </si>
  <si>
    <t>INVENTARIO DE PRODUCTO EN PROCESO "A" (GTS COMUN)</t>
  </si>
  <si>
    <t xml:space="preserve">          ALQUILER POR PAGAR</t>
  </si>
  <si>
    <t xml:space="preserve">          ELECTRICIDAD POR PAGAR</t>
  </si>
  <si>
    <t xml:space="preserve">          DEPRECIACION ACUMULADA</t>
  </si>
  <si>
    <t xml:space="preserve">          SERVICIOS POR PAGAR</t>
  </si>
  <si>
    <t>INV. PROD.  PROCESO "A"</t>
  </si>
  <si>
    <t>INV. PROD.  PROCESO "B"</t>
  </si>
  <si>
    <t>INV. PROD.  PROCESO "C"</t>
  </si>
  <si>
    <t>INV. PROD.  TERMINADO</t>
  </si>
  <si>
    <t>SUELDOS POR PAGAR</t>
  </si>
  <si>
    <t>ALQUILER POR PAGAR</t>
  </si>
  <si>
    <t>ELECTRICIDAD POR PAGAR</t>
  </si>
  <si>
    <t>DEPRECIACION ACUMULADA</t>
  </si>
  <si>
    <t>SERVICIOS POR PAGAR</t>
  </si>
  <si>
    <t>PARA CONTABILIZAR LOS PROCESOS DEL DEPARTAMENTO "A"</t>
  </si>
  <si>
    <t>AHORA CONTABILIZAREMOS EL DPTO "B"</t>
  </si>
  <si>
    <t>RECORDEMOS QUE PASAR DEL DEPARTAMENTO "A" AL "B" EL 72% DE TODOS LOS GASTO Y LUEGO LOS GASTOS</t>
  </si>
  <si>
    <t>QUE SOLO LES PERTENECEN AL DEPARTAMENTO "B"</t>
  </si>
  <si>
    <t>INV. PROD. EN PROCESO "B"</t>
  </si>
  <si>
    <t>INV. PROD. DEFECTUOSO</t>
  </si>
  <si>
    <t xml:space="preserve">          INV. PROD. EN PROCESO "A"  (MP)</t>
  </si>
  <si>
    <t xml:space="preserve">          INV. PROD. EN PROCESO "A" (MOD)</t>
  </si>
  <si>
    <t xml:space="preserve">          INV. PROD. EN PROCESO "A" (MID)</t>
  </si>
  <si>
    <t xml:space="preserve">          INV. PROD. EN PROCESO "A" (GTS COMUNES)</t>
  </si>
  <si>
    <t xml:space="preserve">ESTOS </t>
  </si>
  <si>
    <t>SON LOS</t>
  </si>
  <si>
    <t xml:space="preserve">QUE </t>
  </si>
  <si>
    <t xml:space="preserve">PASAROS </t>
  </si>
  <si>
    <t xml:space="preserve">DE "A" </t>
  </si>
  <si>
    <t>AL "B"</t>
  </si>
  <si>
    <t>EN UN</t>
  </si>
  <si>
    <t xml:space="preserve"> - 2 -</t>
  </si>
  <si>
    <t xml:space="preserve"> - 3 -</t>
  </si>
  <si>
    <t>INVENTARIO DE PRODUCTO EN PROCESO "B" (GTS COMUN)</t>
  </si>
  <si>
    <t>GASTOS</t>
  </si>
  <si>
    <t>PROPIOS</t>
  </si>
  <si>
    <t>DEL</t>
  </si>
  <si>
    <t>INV. PROD.  DEFECTUOSO</t>
  </si>
  <si>
    <t>DE ACUERDO A LO EXPLICADO TRATEN DE REALIZAREL DEPARTAMENTO "C"Y EL PRODUCTO TERMINADO</t>
  </si>
  <si>
    <t>INV. PROD. EN PROCESO "C"</t>
  </si>
  <si>
    <t xml:space="preserve">          INV. PROD. EN PROCESO "B"  (MP)</t>
  </si>
  <si>
    <t xml:space="preserve">          INV. PROD. EN PROCESO "B" (MOD)</t>
  </si>
  <si>
    <t xml:space="preserve">          INV. PROD. EN PROCESO "B" (MID)</t>
  </si>
  <si>
    <t xml:space="preserve">          INV. PROD. EN PROCESO "B" (GTS COMUNES)</t>
  </si>
  <si>
    <t>INVENTARIO DE PRODUCTO EN PROCESO "C" (GTS COMUN)</t>
  </si>
  <si>
    <t xml:space="preserve">DE "B" </t>
  </si>
  <si>
    <t>AL "C"</t>
  </si>
  <si>
    <t>DEPTO "C"</t>
  </si>
  <si>
    <t>DEPTO "B"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</si>
</sst>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33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double">
        <color auto="1"/>
      </bottom>
      <diagonal/>
    </border>
  </borders>
  <cellStyleXfs count="1">
    <xf numFmtId="0" fontId="0" fillId="0" borderId="0"/>
  </cellStyleXfs>
  <cellXfs count="96">
    <xf numFmtId="0" fontId="0" fillId="0" borderId="0" xfId="0"/>
    <xf numFmtId="3" fontId="0" fillId="0" borderId="5" xfId="0" applyNumberFormat="1" applyBorder="1"/>
    <xf numFmtId="3" fontId="0" fillId="0" borderId="11" xfId="0" applyNumberFormat="1" applyBorder="1"/>
    <xf numFmtId="3" fontId="0" fillId="0" borderId="18" xfId="0" applyNumberFormat="1" applyBorder="1"/>
    <xf numFmtId="3" fontId="0" fillId="2" borderId="5" xfId="0" applyNumberFormat="1" applyFill="1" applyBorder="1"/>
    <xf numFmtId="3" fontId="0" fillId="2" borderId="11" xfId="0" applyNumberFormat="1" applyFill="1" applyBorder="1"/>
    <xf numFmtId="3" fontId="0" fillId="2" borderId="6" xfId="0" applyNumberFormat="1" applyFill="1" applyBorder="1"/>
    <xf numFmtId="3" fontId="0" fillId="0" borderId="7" xfId="0" applyNumberFormat="1" applyBorder="1"/>
    <xf numFmtId="3" fontId="0" fillId="0" borderId="12" xfId="0" applyNumberFormat="1" applyBorder="1"/>
    <xf numFmtId="3" fontId="0" fillId="0" borderId="19" xfId="0" applyNumberFormat="1" applyBorder="1"/>
    <xf numFmtId="3" fontId="0" fillId="2" borderId="7" xfId="0" applyNumberFormat="1" applyFill="1" applyBorder="1"/>
    <xf numFmtId="3" fontId="0" fillId="2" borderId="12" xfId="0" applyNumberFormat="1" applyFill="1" applyBorder="1"/>
    <xf numFmtId="3" fontId="0" fillId="2" borderId="8" xfId="0" applyNumberFormat="1" applyFill="1" applyBorder="1"/>
    <xf numFmtId="3" fontId="0" fillId="0" borderId="14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2" borderId="14" xfId="0" applyNumberFormat="1" applyFill="1" applyBorder="1"/>
    <xf numFmtId="3" fontId="0" fillId="2" borderId="16" xfId="0" applyNumberFormat="1" applyFill="1" applyBorder="1"/>
    <xf numFmtId="3" fontId="0" fillId="2" borderId="15" xfId="0" applyNumberFormat="1" applyFill="1" applyBorder="1"/>
    <xf numFmtId="3" fontId="1" fillId="0" borderId="23" xfId="0" applyNumberFormat="1" applyFont="1" applyBorder="1"/>
    <xf numFmtId="3" fontId="1" fillId="2" borderId="23" xfId="0" applyNumberFormat="1" applyFont="1" applyFill="1" applyBorder="1"/>
    <xf numFmtId="3" fontId="0" fillId="3" borderId="28" xfId="0" applyNumberFormat="1" applyFill="1" applyBorder="1"/>
    <xf numFmtId="3" fontId="0" fillId="3" borderId="11" xfId="0" applyNumberFormat="1" applyFill="1" applyBorder="1"/>
    <xf numFmtId="3" fontId="0" fillId="3" borderId="18" xfId="0" applyNumberFormat="1" applyFill="1" applyBorder="1"/>
    <xf numFmtId="3" fontId="0" fillId="3" borderId="7" xfId="0" applyNumberFormat="1" applyFill="1" applyBorder="1"/>
    <xf numFmtId="3" fontId="0" fillId="3" borderId="12" xfId="0" applyNumberFormat="1" applyFill="1" applyBorder="1"/>
    <xf numFmtId="3" fontId="0" fillId="3" borderId="19" xfId="0" applyNumberFormat="1" applyFill="1" applyBorder="1"/>
    <xf numFmtId="3" fontId="0" fillId="3" borderId="22" xfId="0" applyNumberFormat="1" applyFill="1" applyBorder="1"/>
    <xf numFmtId="3" fontId="0" fillId="3" borderId="8" xfId="0" applyNumberFormat="1" applyFill="1" applyBorder="1"/>
    <xf numFmtId="3" fontId="0" fillId="3" borderId="20" xfId="0" applyNumberFormat="1" applyFill="1" applyBorder="1"/>
    <xf numFmtId="3" fontId="0" fillId="3" borderId="16" xfId="0" applyNumberFormat="1" applyFill="1" applyBorder="1"/>
    <xf numFmtId="3" fontId="0" fillId="3" borderId="17" xfId="0" applyNumberFormat="1" applyFill="1" applyBorder="1"/>
    <xf numFmtId="3" fontId="1" fillId="3" borderId="23" xfId="0" applyNumberFormat="1" applyFont="1" applyFill="1" applyBorder="1"/>
    <xf numFmtId="3" fontId="0" fillId="3" borderId="5" xfId="0" applyNumberFormat="1" applyFill="1" applyBorder="1"/>
    <xf numFmtId="3" fontId="0" fillId="3" borderId="6" xfId="0" applyNumberFormat="1" applyFill="1" applyBorder="1"/>
    <xf numFmtId="3" fontId="0" fillId="3" borderId="9" xfId="0" applyNumberFormat="1" applyFill="1" applyBorder="1"/>
    <xf numFmtId="3" fontId="0" fillId="3" borderId="13" xfId="0" applyNumberFormat="1" applyFill="1" applyBorder="1"/>
    <xf numFmtId="3" fontId="0" fillId="3" borderId="10" xfId="0" applyNumberFormat="1" applyFill="1" applyBorder="1"/>
    <xf numFmtId="3" fontId="0" fillId="2" borderId="28" xfId="0" applyNumberFormat="1" applyFill="1" applyBorder="1"/>
    <xf numFmtId="3" fontId="0" fillId="2" borderId="18" xfId="0" applyNumberFormat="1" applyFill="1" applyBorder="1"/>
    <xf numFmtId="3" fontId="0" fillId="2" borderId="19" xfId="0" applyNumberFormat="1" applyFill="1" applyBorder="1"/>
    <xf numFmtId="3" fontId="0" fillId="2" borderId="22" xfId="0" applyNumberFormat="1" applyFill="1" applyBorder="1"/>
    <xf numFmtId="3" fontId="0" fillId="2" borderId="20" xfId="0" applyNumberFormat="1" applyFill="1" applyBorder="1"/>
    <xf numFmtId="3" fontId="0" fillId="2" borderId="17" xfId="0" applyNumberFormat="1" applyFill="1" applyBorder="1"/>
    <xf numFmtId="3" fontId="0" fillId="0" borderId="0" xfId="0" applyNumberFormat="1"/>
    <xf numFmtId="3" fontId="0" fillId="0" borderId="6" xfId="0" applyNumberFormat="1" applyBorder="1"/>
    <xf numFmtId="3" fontId="1" fillId="0" borderId="5" xfId="0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3" fontId="0" fillId="0" borderId="15" xfId="0" applyNumberFormat="1" applyBorder="1"/>
    <xf numFmtId="3" fontId="1" fillId="0" borderId="14" xfId="0" applyNumberFormat="1" applyFont="1" applyBorder="1" applyAlignment="1">
      <alignment horizontal="center"/>
    </xf>
    <xf numFmtId="3" fontId="1" fillId="0" borderId="16" xfId="0" applyNumberFormat="1" applyFont="1" applyBorder="1" applyAlignment="1">
      <alignment horizontal="center"/>
    </xf>
    <xf numFmtId="3" fontId="1" fillId="0" borderId="17" xfId="0" applyNumberFormat="1" applyFont="1" applyBorder="1" applyAlignment="1">
      <alignment horizontal="center"/>
    </xf>
    <xf numFmtId="3" fontId="1" fillId="0" borderId="15" xfId="0" applyNumberFormat="1" applyFont="1" applyBorder="1" applyAlignment="1">
      <alignment horizontal="center"/>
    </xf>
    <xf numFmtId="3" fontId="1" fillId="0" borderId="20" xfId="0" applyNumberFormat="1" applyFont="1" applyBorder="1" applyAlignment="1">
      <alignment horizontal="center"/>
    </xf>
    <xf numFmtId="3" fontId="0" fillId="0" borderId="21" xfId="0" applyNumberFormat="1" applyBorder="1"/>
    <xf numFmtId="3" fontId="0" fillId="0" borderId="8" xfId="0" applyNumberFormat="1" applyBorder="1"/>
    <xf numFmtId="3" fontId="0" fillId="0" borderId="22" xfId="0" applyNumberFormat="1" applyBorder="1"/>
    <xf numFmtId="3" fontId="0" fillId="3" borderId="14" xfId="0" applyNumberFormat="1" applyFill="1" applyBorder="1"/>
    <xf numFmtId="3" fontId="0" fillId="0" borderId="20" xfId="0" applyNumberFormat="1" applyBorder="1"/>
    <xf numFmtId="3" fontId="1" fillId="0" borderId="26" xfId="0" applyNumberFormat="1" applyFont="1" applyBorder="1" applyAlignment="1">
      <alignment horizontal="center"/>
    </xf>
    <xf numFmtId="3" fontId="1" fillId="0" borderId="27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24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0" fillId="0" borderId="1" xfId="0" applyNumberFormat="1" applyBorder="1"/>
    <xf numFmtId="3" fontId="0" fillId="0" borderId="24" xfId="0" applyNumberFormat="1" applyBorder="1"/>
    <xf numFmtId="3" fontId="0" fillId="0" borderId="2" xfId="0" applyNumberFormat="1" applyBorder="1"/>
    <xf numFmtId="3" fontId="1" fillId="0" borderId="3" xfId="0" applyNumberFormat="1" applyFont="1" applyBorder="1"/>
    <xf numFmtId="3" fontId="1" fillId="0" borderId="25" xfId="0" applyNumberFormat="1" applyFont="1" applyBorder="1"/>
    <xf numFmtId="3" fontId="1" fillId="0" borderId="4" xfId="0" applyNumberFormat="1" applyFont="1" applyBorder="1"/>
    <xf numFmtId="3" fontId="1" fillId="0" borderId="3" xfId="0" applyNumberFormat="1" applyFont="1" applyBorder="1" applyAlignment="1">
      <alignment horizontal="center"/>
    </xf>
    <xf numFmtId="3" fontId="1" fillId="0" borderId="25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0" fillId="0" borderId="3" xfId="0" applyNumberFormat="1" applyBorder="1"/>
    <xf numFmtId="3" fontId="0" fillId="0" borderId="25" xfId="0" applyNumberFormat="1" applyBorder="1"/>
    <xf numFmtId="3" fontId="0" fillId="0" borderId="4" xfId="0" applyNumberFormat="1" applyBorder="1"/>
    <xf numFmtId="3" fontId="0" fillId="3" borderId="15" xfId="0" applyNumberFormat="1" applyFill="1" applyBorder="1"/>
    <xf numFmtId="3" fontId="1" fillId="2" borderId="11" xfId="0" applyNumberFormat="1" applyFont="1" applyFill="1" applyBorder="1" applyAlignment="1">
      <alignment horizontal="center"/>
    </xf>
    <xf numFmtId="3" fontId="1" fillId="2" borderId="14" xfId="0" applyNumberFormat="1" applyFont="1" applyFill="1" applyBorder="1" applyAlignment="1">
      <alignment horizontal="center"/>
    </xf>
    <xf numFmtId="3" fontId="1" fillId="2" borderId="16" xfId="0" applyNumberFormat="1" applyFont="1" applyFill="1" applyBorder="1" applyAlignment="1">
      <alignment horizontal="center"/>
    </xf>
    <xf numFmtId="3" fontId="1" fillId="2" borderId="15" xfId="0" applyNumberFormat="1" applyFont="1" applyFill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0" fillId="0" borderId="29" xfId="0" applyNumberFormat="1" applyBorder="1"/>
    <xf numFmtId="3" fontId="0" fillId="0" borderId="0" xfId="0" applyNumberFormat="1" applyBorder="1"/>
    <xf numFmtId="3" fontId="0" fillId="0" borderId="30" xfId="0" applyNumberFormat="1" applyBorder="1"/>
    <xf numFmtId="3" fontId="0" fillId="0" borderId="29" xfId="0" applyNumberForma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3" fontId="0" fillId="0" borderId="0" xfId="0" applyNumberFormat="1" applyBorder="1" applyAlignment="1"/>
    <xf numFmtId="3" fontId="0" fillId="0" borderId="31" xfId="0" applyNumberFormat="1" applyBorder="1" applyAlignment="1"/>
    <xf numFmtId="3" fontId="0" fillId="0" borderId="31" xfId="0" applyNumberFormat="1" applyBorder="1"/>
    <xf numFmtId="3" fontId="0" fillId="0" borderId="32" xfId="0" applyNumberFormat="1" applyBorder="1"/>
    <xf numFmtId="3" fontId="2" fillId="0" borderId="29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/>
    <xf numFmtId="3" fontId="2" fillId="0" borderId="31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ustomXml" Target="../ink/ink5.xml"/><Relationship Id="rId3" Type="http://schemas.openxmlformats.org/officeDocument/2006/relationships/customXml" Target="../ink/ink2.xml"/><Relationship Id="rId7" Type="http://schemas.openxmlformats.org/officeDocument/2006/relationships/customXml" Target="../ink/ink4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image" Target="../media/image3.png"/><Relationship Id="rId5" Type="http://schemas.openxmlformats.org/officeDocument/2006/relationships/customXml" Target="../ink/ink3.xml"/><Relationship Id="rId4" Type="http://schemas.openxmlformats.org/officeDocument/2006/relationships/image" Target="../media/image2.png"/><Relationship Id="rId9" Type="http://schemas.openxmlformats.org/officeDocument/2006/relationships/customXml" Target="../ink/ink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590040</xdr:colOff>
      <xdr:row>80</xdr:row>
      <xdr:rowOff>8895</xdr:rowOff>
    </xdr:from>
    <xdr:to>
      <xdr:col>1</xdr:col>
      <xdr:colOff>37020</xdr:colOff>
      <xdr:row>91</xdr:row>
      <xdr:rowOff>181035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1">
          <xdr14:nvContentPartPr>
            <xdr14:cNvPr id="2" name="Entrada de lápiz 1">
              <a:extLst>
                <a:ext uri="{FF2B5EF4-FFF2-40B4-BE49-F238E27FC236}">
                  <a16:creationId xmlns:a16="http://schemas.microsoft.com/office/drawing/2014/main" id="{BE51F01C-6759-1C89-4DAA-C43DD7CE8EA1}"/>
                </a:ext>
              </a:extLst>
            </xdr14:cNvPr>
            <xdr14:cNvContentPartPr/>
          </xdr14:nvContentPartPr>
          <xdr14:nvPr macro=""/>
          <xdr14:xfrm>
            <a:off x="590040" y="15601320"/>
            <a:ext cx="323280" cy="2267640"/>
          </xdr14:xfrm>
        </xdr:contentPart>
      </mc:Choice>
      <mc:Fallback>
        <xdr:pic>
          <xdr:nvPicPr>
            <xdr:cNvPr id="2" name="Entrada de lápiz 1">
              <a:extLst>
                <a:ext uri="{FF2B5EF4-FFF2-40B4-BE49-F238E27FC236}">
                  <a16:creationId xmlns:a16="http://schemas.microsoft.com/office/drawing/2014/main" id="{BE51F01C-6759-1C89-4DAA-C43DD7CE8EA1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72040" y="15583680"/>
              <a:ext cx="358920" cy="2303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161400</xdr:colOff>
      <xdr:row>81</xdr:row>
      <xdr:rowOff>27915</xdr:rowOff>
    </xdr:from>
    <xdr:to>
      <xdr:col>3</xdr:col>
      <xdr:colOff>161760</xdr:colOff>
      <xdr:row>81</xdr:row>
      <xdr:rowOff>28275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3">
          <xdr14:nvContentPartPr>
            <xdr14:cNvPr id="3" name="Entrada de lápiz 2">
              <a:extLst>
                <a:ext uri="{FF2B5EF4-FFF2-40B4-BE49-F238E27FC236}">
                  <a16:creationId xmlns:a16="http://schemas.microsoft.com/office/drawing/2014/main" id="{ACFC29BD-FBB3-1E0C-95CE-F4325B32C013}"/>
                </a:ext>
              </a:extLst>
            </xdr14:cNvPr>
            <xdr14:cNvContentPartPr/>
          </xdr14:nvContentPartPr>
          <xdr14:nvPr macro=""/>
          <xdr14:xfrm>
            <a:off x="3438000" y="15810840"/>
            <a:ext cx="360" cy="360"/>
          </xdr14:xfrm>
        </xdr:contentPart>
      </mc:Choice>
      <mc:Fallback>
        <xdr:pic>
          <xdr:nvPicPr>
            <xdr:cNvPr id="3" name="Entrada de lápiz 2">
              <a:extLst>
                <a:ext uri="{FF2B5EF4-FFF2-40B4-BE49-F238E27FC236}">
                  <a16:creationId xmlns:a16="http://schemas.microsoft.com/office/drawing/2014/main" id="{ACFC29BD-FBB3-1E0C-95CE-F4325B32C013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3420360" y="15793200"/>
              <a:ext cx="36000" cy="36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537120</xdr:colOff>
      <xdr:row>92</xdr:row>
      <xdr:rowOff>180240</xdr:rowOff>
    </xdr:from>
    <xdr:to>
      <xdr:col>1</xdr:col>
      <xdr:colOff>150060</xdr:colOff>
      <xdr:row>103</xdr:row>
      <xdr:rowOff>76620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5">
          <xdr14:nvContentPartPr>
            <xdr14:cNvPr id="4" name="Entrada de lápiz 3">
              <a:extLst>
                <a:ext uri="{FF2B5EF4-FFF2-40B4-BE49-F238E27FC236}">
                  <a16:creationId xmlns:a16="http://schemas.microsoft.com/office/drawing/2014/main" id="{ED82A140-7BDB-5C28-DB55-90D21543F639}"/>
                </a:ext>
              </a:extLst>
            </xdr14:cNvPr>
            <xdr14:cNvContentPartPr/>
          </xdr14:nvContentPartPr>
          <xdr14:nvPr macro=""/>
          <xdr14:xfrm>
            <a:off x="537120" y="18058665"/>
            <a:ext cx="489240" cy="1991880"/>
          </xdr14:xfrm>
        </xdr:contentPart>
      </mc:Choice>
      <mc:Fallback>
        <xdr:pic>
          <xdr:nvPicPr>
            <xdr:cNvPr id="4" name="Entrada de lápiz 3">
              <a:extLst>
                <a:ext uri="{FF2B5EF4-FFF2-40B4-BE49-F238E27FC236}">
                  <a16:creationId xmlns:a16="http://schemas.microsoft.com/office/drawing/2014/main" id="{ED82A140-7BDB-5C28-DB55-90D21543F639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531000" y="18052545"/>
              <a:ext cx="501480" cy="200412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0</xdr:col>
      <xdr:colOff>590040</xdr:colOff>
      <xdr:row>132</xdr:row>
      <xdr:rowOff>8895</xdr:rowOff>
    </xdr:from>
    <xdr:ext cx="323280" cy="2267640"/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7">
          <xdr14:nvContentPartPr>
            <xdr14:cNvPr id="5" name="Entrada de lápiz 4">
              <a:extLst>
                <a:ext uri="{FF2B5EF4-FFF2-40B4-BE49-F238E27FC236}">
                  <a16:creationId xmlns:a16="http://schemas.microsoft.com/office/drawing/2014/main" id="{4BF4A923-1E49-46EE-9BBA-829F9901ED2B}"/>
                </a:ext>
              </a:extLst>
            </xdr14:cNvPr>
            <xdr14:cNvContentPartPr/>
          </xdr14:nvContentPartPr>
          <xdr14:nvPr macro=""/>
          <xdr14:xfrm>
            <a:off x="590040" y="15601320"/>
            <a:ext cx="323280" cy="2267640"/>
          </xdr14:xfrm>
        </xdr:contentPart>
      </mc:Choice>
      <mc:Fallback>
        <xdr:pic>
          <xdr:nvPicPr>
            <xdr:cNvPr id="5" name="Entrada de lápiz 4">
              <a:extLst>
                <a:ext uri="{FF2B5EF4-FFF2-40B4-BE49-F238E27FC236}">
                  <a16:creationId xmlns:a16="http://schemas.microsoft.com/office/drawing/2014/main" id="{4BF4A923-1E49-46EE-9BBA-829F9901ED2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72040" y="15583680"/>
              <a:ext cx="358920" cy="23032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161400</xdr:colOff>
      <xdr:row>133</xdr:row>
      <xdr:rowOff>27915</xdr:rowOff>
    </xdr:from>
    <xdr:ext cx="360" cy="360"/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8">
          <xdr14:nvContentPartPr>
            <xdr14:cNvPr id="6" name="Entrada de lápiz 5">
              <a:extLst>
                <a:ext uri="{FF2B5EF4-FFF2-40B4-BE49-F238E27FC236}">
                  <a16:creationId xmlns:a16="http://schemas.microsoft.com/office/drawing/2014/main" id="{2D5F36D6-437A-482A-AFD7-756DF284732E}"/>
                </a:ext>
              </a:extLst>
            </xdr14:cNvPr>
            <xdr14:cNvContentPartPr/>
          </xdr14:nvContentPartPr>
          <xdr14:nvPr macro=""/>
          <xdr14:xfrm>
            <a:off x="3438000" y="15810840"/>
            <a:ext cx="360" cy="360"/>
          </xdr14:xfrm>
        </xdr:contentPart>
      </mc:Choice>
      <mc:Fallback>
        <xdr:pic>
          <xdr:nvPicPr>
            <xdr:cNvPr id="6" name="Entrada de lápiz 5">
              <a:extLst>
                <a:ext uri="{FF2B5EF4-FFF2-40B4-BE49-F238E27FC236}">
                  <a16:creationId xmlns:a16="http://schemas.microsoft.com/office/drawing/2014/main" id="{2D5F36D6-437A-482A-AFD7-756DF284732E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3420360" y="15793200"/>
              <a:ext cx="36000" cy="36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0</xdr:col>
      <xdr:colOff>537120</xdr:colOff>
      <xdr:row>144</xdr:row>
      <xdr:rowOff>180240</xdr:rowOff>
    </xdr:from>
    <xdr:ext cx="489240" cy="1991880"/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9">
          <xdr14:nvContentPartPr>
            <xdr14:cNvPr id="7" name="Entrada de lápiz 6">
              <a:extLst>
                <a:ext uri="{FF2B5EF4-FFF2-40B4-BE49-F238E27FC236}">
                  <a16:creationId xmlns:a16="http://schemas.microsoft.com/office/drawing/2014/main" id="{414C07C4-647C-4641-899B-44DB12407684}"/>
                </a:ext>
              </a:extLst>
            </xdr14:cNvPr>
            <xdr14:cNvContentPartPr/>
          </xdr14:nvContentPartPr>
          <xdr14:nvPr macro=""/>
          <xdr14:xfrm>
            <a:off x="537120" y="18058665"/>
            <a:ext cx="489240" cy="1991880"/>
          </xdr14:xfrm>
        </xdr:contentPart>
      </mc:Choice>
      <mc:Fallback>
        <xdr:pic>
          <xdr:nvPicPr>
            <xdr:cNvPr id="7" name="Entrada de lápiz 6">
              <a:extLst>
                <a:ext uri="{FF2B5EF4-FFF2-40B4-BE49-F238E27FC236}">
                  <a16:creationId xmlns:a16="http://schemas.microsoft.com/office/drawing/2014/main" id="{414C07C4-647C-4641-899B-44DB12407684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531000" y="18052545"/>
              <a:ext cx="501480" cy="200412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10-05T13:23:34.251"/>
    </inkml:context>
    <inkml:brush xml:id="br0">
      <inkml:brushProperty name="width" value="0.1" units="cm"/>
      <inkml:brushProperty name="height" value="0.1" units="cm"/>
      <inkml:brushProperty name="color" value="#004F8B"/>
    </inkml:brush>
  </inkml:definitions>
  <inkml:trace contextRef="#ctx0" brushRef="#br0">875 1 8192,'-27'48'6365,"-58"77"1,55-85-4603,2 2 1,-33 64 0,45-66-1764,2 0 0,2 1 0,1 0 0,-5 46 0,13-69 0,-10 72-4274,-5 23-6170,-5-39 7140,10-41 3959,1 0 1,-13 65-1,17-44 1773,2 0 1,1 92-1,6-45 5773,0-34-5570,-1-11-3464,0 0-3692,0 14-7692,0 231 8294,0-172 4777,0-28 4140,0 0 5591,1-17-7190,-3 95-3786,1-170-3,-1-1 0,0 1 1,0-1-1,-1 0 0,0 1 0,-1-1 1,1-1-1,-2 1 0,-7 11 1,-55 63-7440,30-41 4025,17-14 2441,-29 53 1,-12 1 19194,60-82-17775,0 0 1,0 0-1,1 1 1,-1-1-1,0 0 0,0 0 1,0 0-1,1 0 1,-1 0-1,0 0 1,1 0-1,-1 0 0,1 0 1,-1 0-1,1 0 1,-1-1-1,1-1 1,-7-36-3526,5 19 5905,3-64-1873,0 110-1506,2 1 1,6 29 0,2-9-2209,3-1 0,2 0 1,28 59-1,72 139 583,-106-220 3700,0 1 1,-2 0-1,-1 0 1,-1 1-1,-2 0 1,0 0-1,-1 0 1,-2 43-1,-2 582 6728,0-641-8366,1 1 0,-2-1 1,1 1-1,-1-1 0,-6 18 1,-1-6-1988,-1-1 1,-1 0-1,-13 19 1,9-16 1,-21 45 0,28-44 2494,0 1 0,-8 50 0,11-45 0,-15 48 0,-36 45 0,22-52 0,8-18 0,12-26 0,1 1 0,-10 35 0,8-11 3157,2 1 0,3 0-1,2 1 1,-2 100 0,8-115-6593,-10 65-1,-1-2-3563,13-33 5089,2-60 1911,0 1 0,1-1 0,0 0 0,0 0 0,1 0 0,0 0 0,1-1 0,0 0 0,1 0 0,0 0 0,0 0 0,1-1 0,0 0 0,0-1 0,1 1 0,0-1 0,0-1 0,1 0 0,12 7 0,14 8 0,2-2 0,0-1 0,61 19 0,-12-3-531,21 6 923,-31-23 2750,-36-11 7968,-1 1-6066,18 3-5655,29-3-9369,-59-7 3864,-2 0 3666,-2 0 2450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10-05T13:23:35.859"/>
    </inkml:context>
    <inkml:brush xml:id="br0">
      <inkml:brushProperty name="width" value="0.1" units="cm"/>
      <inkml:brushProperty name="height" value="0.1" units="cm"/>
      <inkml:brushProperty name="color" value="#004F8B"/>
    </inkml:brush>
  </inkml:definitions>
  <inkml:trace contextRef="#ctx0" brushRef="#br0">1 1 8192,'0'0'0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10-05T14:43:45.294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995 2 24575,'-77'-1'0,"-85"3"0,158-2 0,1 1 0,0 0 0,-1 0 0,1 0 0,0 0 0,-1 1 0,1-1 0,0 1 0,0 0 0,0 0 0,1 0 0,-1 0 0,0 0 0,1 1 0,-1-1 0,1 1 0,0 0 0,0 0 0,0-1 0,-2 5 0,-4 8 0,1 0 0,0 1 0,-4 17 0,-3 5 0,-192 385 0,198-411 0,0 1 0,2 0 0,-1 0 0,2 0 0,0 1 0,0-1 0,1 1 0,1 1 0,0-1 0,1 0 0,0 22 0,1 43 0,0-26 0,1-1 0,9 55 0,-5-92 0,0-2 0,1 1 0,0 0 0,1-1 0,1 0 0,0-1 0,1 1 0,10 13 0,-9-14 0,0 0 0,-1 1 0,-1 0 0,0 1 0,-1 0 0,0 0 0,7 26 0,6 52 0,-8-44 0,-2 0 0,-3 1 0,2 59 0,-8-102 0,0 0 0,0 0 0,0 0 0,-1 0 0,0 0 0,0 0 0,-1 0 0,-3 11 0,3-15 0,-1 1 0,1 0 0,0 0 0,-1-1 0,1 1 0,-1-1 0,0 0 0,1 0 0,-1 0 0,0 0 0,0 0 0,-1-1 0,1 1 0,0-1 0,-1 0 0,1 0 0,-4 1 0,-187 41 0,125-30 0,0 2 0,-99 38 0,168-54 0,0 1 0,0 0 0,-1 0 0,1 0 0,0 0 0,0 0 0,-1 0 0,1 0 0,0 0 0,0 0 0,-1 0 0,1 0 0,0 0 0,0 0 0,-1 0 0,1 0 0,0 1 0,0-1 0,-1 0 0,1 0 0,0 0 0,0 0 0,0 0 0,-1 0 0,1 1 0,0-1 0,0 0 0,0 0 0,-1 0 0,1 1 0,0-1 0,0 0 0,0 0 0,0 0 0,0 1 0,0-1 0,0 0 0,-1 0 0,1 1 0,0-1 0,0 0 0,0 0 0,0 1 0,0-1 0,0 0 0,0 0 0,0 1 0,0-1 0,0 0 0,0 0 0,1 1 0,-1-1 0,0 0 0,0 1 0,19 3 0,29-3 0,-42-1 0,11-1 0,0 0 0,-1 1 0,1 1 0,0 1 0,0 0 0,-1 1 0,1 1 0,-1 0 0,0 1 0,0 1 0,14 8 0,32 20 0,90 53 0,-133-74 0,-1 1 0,0 1 0,-1 0 0,-1 1 0,23 30 0,-35-41 0,-1 1 0,1 0 0,-1 0 0,0 1 0,-1-1 0,0 1 0,0-1 0,0 1 0,-1 0 0,0-1 0,0 1 0,-1 0 0,1 0 0,-2 0 0,1 0 0,-1 0 0,0-1 0,0 1 0,-1 0 0,0-1 0,0 1 0,0-1 0,-1 1 0,0-1 0,-1 0 0,1 0 0,-1-1 0,0 1 0,0-1 0,-8 8 0,-2 5 0,1 0 0,0 1 0,2 1 0,0 0 0,1 0 0,2 1 0,-13 40 0,5-14 0,6-14 0,2 1 0,2-1 0,0 1 0,0 55 0,0-13 0,-30 170 0,25-189 0,2 1 0,-1 75 0,12 119 0,1-89 0,-3-102 0,15 102 0,90 337 0,-66-312 0,-28-126 0,1-2 0,26 72 0,-26-95 0,-2 0 0,-1 1 0,-3 0 0,4 44 0,-9-71 0,2 0 0,-1 0 0,2-1 0,-1 1 0,2 0 0,-1-1 0,1 0 0,1 0 0,0-1 0,13 18 0,-4-9 0,1-1 0,1-1 0,0 0 0,25 17 0,-30-26 0,0 0 0,1 0 0,0-1 0,1-1 0,-1 0 0,1-1 0,0-1 0,0 0 0,15 1 0,24 1 0,54-2 0,-92-3 0,174-1-1365,-162 1-5461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10-05T14:57:54.565"/>
    </inkml:context>
    <inkml:brush xml:id="br0">
      <inkml:brushProperty name="width" value="0.1" units="cm"/>
      <inkml:brushProperty name="height" value="0.1" units="cm"/>
      <inkml:brushProperty name="color" value="#004F8B"/>
    </inkml:brush>
  </inkml:definitions>
  <inkml:trace contextRef="#ctx0" brushRef="#br0">875 1 8192,'-27'48'6365,"-58"77"1,55-85-4603,2 2 1,-33 64 0,45-66-1764,2 0 0,2 1 0,1 0 0,-5 46 0,13-69 0,-10 72-4274,-5 23-6170,-5-39 7140,10-41 3959,1 0 1,-13 65-1,17-44 1773,2 0 1,1 92-1,6-45 5773,0-34-5570,-1-11-3464,0 0-3692,0 14-7692,0 231 8294,0-172 4777,0-28 4140,0 0 5591,1-17-7190,-3 95-3786,1-170-3,-1-1 0,0 1 1,0-1-1,-1 0 0,0 1 0,-1-1 1,1-1-1,-2 1 0,-7 11 1,-55 63-7440,30-41 4025,17-14 2441,-29 53 1,-12 1 19194,60-82-17775,0 0 1,0 0-1,1 1 1,-1-1-1,0 0 0,0 0 1,0 0-1,1 0 1,-1 0-1,0 0 1,1 0-1,-1 0 0,1 0 1,-1 0-1,1 0 1,-1-1-1,1-1 1,-7-36-3526,5 19 5905,3-64-1873,0 110-1506,2 1 1,6 29 0,2-9-2209,3-1 0,2 0 1,28 59-1,72 139 583,-106-220 3700,0 1 1,-2 0-1,-1 0 1,-1 1-1,-2 0 1,0 0-1,-1 0 1,-2 43-1,-2 582 6728,0-641-8366,1 1 0,-2-1 1,1 1-1,-1-1 0,-6 18 1,-1-6-1988,-1-1 1,-1 0-1,-13 19 1,9-16 1,-21 45 0,28-44 2494,0 1 0,-8 50 0,11-45 0,-15 48 0,-36 45 0,22-52 0,8-18 0,12-26 0,1 1 0,-10 35 0,8-11 3157,2 1 0,3 0-1,2 1 1,-2 100 0,8-115-6593,-10 65-1,-1-2-3563,13-33 5089,2-60 1911,0 1 0,1-1 0,0 0 0,0 0 0,1 0 0,0 0 0,1-1 0,0 0 0,1 0 0,0 0 0,0 0 0,1-1 0,0 0 0,0-1 0,1 1 0,0-1 0,0-1 0,1 0 0,12 7 0,14 8 0,2-2 0,0-1 0,61 19 0,-12-3-531,21 6 923,-31-23 2750,-36-11 7968,-1 1-6066,18 3-5655,29-3-9369,-59-7 3864,-2 0 3666,-2 0 2450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10-05T14:57:54.601"/>
    </inkml:context>
    <inkml:brush xml:id="br0">
      <inkml:brushProperty name="width" value="0.1" units="cm"/>
      <inkml:brushProperty name="height" value="0.1" units="cm"/>
      <inkml:brushProperty name="color" value="#004F8B"/>
    </inkml:brush>
  </inkml:definitions>
  <inkml:trace contextRef="#ctx0" brushRef="#br0">1 1 8192,'0'0'0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10-05T14:57:54.602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995 2 24575,'-77'-1'0,"-85"3"0,158-2 0,1 1 0,0 0 0,-1 0 0,1 0 0,0 0 0,-1 1 0,1-1 0,0 1 0,0 0 0,0 0 0,1 0 0,-1 0 0,0 0 0,1 1 0,-1-1 0,1 1 0,0 0 0,0 0 0,0-1 0,-2 5 0,-4 8 0,1 0 0,0 1 0,-4 17 0,-3 5 0,-192 385 0,198-411 0,0 1 0,2 0 0,-1 0 0,2 0 0,0 1 0,0-1 0,1 1 0,1 1 0,0-1 0,1 0 0,0 22 0,1 43 0,0-26 0,1-1 0,9 55 0,-5-92 0,0-2 0,1 1 0,0 0 0,1-1 0,1 0 0,0-1 0,1 1 0,10 13 0,-9-14 0,0 0 0,-1 1 0,-1 0 0,0 1 0,-1 0 0,0 0 0,7 26 0,6 52 0,-8-44 0,-2 0 0,-3 1 0,2 59 0,-8-102 0,0 0 0,0 0 0,0 0 0,-1 0 0,0 0 0,0 0 0,-1 0 0,-3 11 0,3-15 0,-1 1 0,1 0 0,0 0 0,-1-1 0,1 1 0,-1-1 0,0 0 0,1 0 0,-1 0 0,0 0 0,0 0 0,-1-1 0,1 1 0,0-1 0,-1 0 0,1 0 0,-4 1 0,-187 41 0,125-30 0,0 2 0,-99 38 0,168-54 0,0 1 0,0 0 0,-1 0 0,1 0 0,0 0 0,0 0 0,-1 0 0,1 0 0,0 0 0,0 0 0,-1 0 0,1 0 0,0 0 0,0 0 0,-1 0 0,1 0 0,0 1 0,0-1 0,-1 0 0,1 0 0,0 0 0,0 0 0,0 0 0,-1 0 0,1 1 0,0-1 0,0 0 0,0 0 0,-1 0 0,1 1 0,0-1 0,0 0 0,0 0 0,0 0 0,0 1 0,0-1 0,0 0 0,-1 0 0,1 1 0,0-1 0,0 0 0,0 0 0,0 1 0,0-1 0,0 0 0,0 0 0,0 1 0,0-1 0,0 0 0,0 0 0,1 1 0,-1-1 0,0 0 0,0 1 0,19 3 0,29-3 0,-42-1 0,11-1 0,0 0 0,-1 1 0,1 1 0,0 1 0,0 0 0,-1 1 0,1 1 0,-1 0 0,0 1 0,0 1 0,14 8 0,32 20 0,90 53 0,-133-74 0,-1 1 0,0 1 0,-1 0 0,-1 1 0,23 30 0,-35-41 0,-1 1 0,1 0 0,-1 0 0,0 1 0,-1-1 0,0 1 0,0-1 0,0 1 0,-1 0 0,0-1 0,0 1 0,-1 0 0,1 0 0,-2 0 0,1 0 0,-1 0 0,0-1 0,0 1 0,-1 0 0,0-1 0,0 1 0,0-1 0,-1 1 0,0-1 0,-1 0 0,1 0 0,-1-1 0,0 1 0,0-1 0,-8 8 0,-2 5 0,1 0 0,0 1 0,2 1 0,0 0 0,1 0 0,2 1 0,-13 40 0,5-14 0,6-14 0,2 1 0,2-1 0,0 1 0,0 55 0,0-13 0,-30 170 0,25-189 0,2 1 0,-1 75 0,12 119 0,1-89 0,-3-102 0,15 102 0,90 337 0,-66-312 0,-28-126 0,1-2 0,26 72 0,-26-95 0,-2 0 0,-1 1 0,-3 0 0,4 44 0,-9-71 0,2 0 0,-1 0 0,2-1 0,-1 1 0,2 0 0,-1-1 0,1 0 0,1 0 0,0-1 0,13 18 0,-4-9 0,1-1 0,1-1 0,0 0 0,25 17 0,-30-26 0,0 0 0,1 0 0,0-1 0,1-1 0,-1 0 0,1-1 0,0-1 0,0 0 0,15 1 0,24 1 0,54-2 0,-92-3 0,174-1-1365,-162 1-5461</inkml:trace>
</inkml: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F60EF-C829-45C5-9F17-876663642C16}">
  <dimension ref="A3:S183"/>
  <sheetViews>
    <sheetView tabSelected="1" topLeftCell="A118" workbookViewId="0">
      <selection activeCell="A99" sqref="A99"/>
    </sheetView>
  </sheetViews>
  <sheetFormatPr baseColWidth="10" defaultRowHeight="15" x14ac:dyDescent="0.25"/>
  <cols>
    <col min="1" max="1" width="13.140625" style="44" customWidth="1"/>
    <col min="2" max="2" width="24.28515625" style="44" customWidth="1"/>
    <col min="3" max="3" width="11.7109375" style="44" bestFit="1" customWidth="1"/>
    <col min="4" max="4" width="16.28515625" style="44" customWidth="1"/>
    <col min="5" max="6" width="11.7109375" style="44" bestFit="1" customWidth="1"/>
    <col min="7" max="8" width="11.42578125" style="44"/>
    <col min="9" max="9" width="11.7109375" style="44" bestFit="1" customWidth="1"/>
    <col min="10" max="12" width="11.42578125" style="44"/>
    <col min="13" max="13" width="11.7109375" style="44" bestFit="1" customWidth="1"/>
    <col min="14" max="14" width="11.42578125" style="44"/>
    <col min="15" max="15" width="10.140625" style="44" customWidth="1"/>
    <col min="16" max="16" width="11.42578125" style="44"/>
    <col min="17" max="18" width="11.7109375" style="44" bestFit="1" customWidth="1"/>
    <col min="19" max="16384" width="11.42578125" style="44"/>
  </cols>
  <sheetData>
    <row r="3" spans="1:19" x14ac:dyDescent="0.25">
      <c r="A3" s="44" t="s">
        <v>30</v>
      </c>
    </row>
    <row r="4" spans="1:19" x14ac:dyDescent="0.25">
      <c r="A4" s="44" t="s">
        <v>31</v>
      </c>
      <c r="B4" s="44" t="s">
        <v>44</v>
      </c>
    </row>
    <row r="5" spans="1:19" x14ac:dyDescent="0.25">
      <c r="A5" s="44" t="s">
        <v>6</v>
      </c>
    </row>
    <row r="6" spans="1:19" x14ac:dyDescent="0.25">
      <c r="A6" s="44" t="s">
        <v>32</v>
      </c>
    </row>
    <row r="7" spans="1:19" ht="15.75" thickBot="1" x14ac:dyDescent="0.3">
      <c r="A7" s="44" t="s">
        <v>33</v>
      </c>
    </row>
    <row r="8" spans="1:19" ht="15.75" thickTop="1" x14ac:dyDescent="0.25">
      <c r="B8" s="1"/>
      <c r="C8" s="45"/>
      <c r="D8" s="46" t="s">
        <v>21</v>
      </c>
      <c r="E8" s="47"/>
      <c r="F8" s="47"/>
      <c r="G8" s="47"/>
      <c r="H8" s="47" t="s">
        <v>22</v>
      </c>
      <c r="I8" s="47"/>
      <c r="J8" s="47"/>
      <c r="K8" s="47"/>
      <c r="L8" s="47" t="s">
        <v>23</v>
      </c>
      <c r="M8" s="47"/>
      <c r="N8" s="47"/>
      <c r="O8" s="47"/>
      <c r="P8" s="47" t="s">
        <v>24</v>
      </c>
      <c r="Q8" s="47"/>
      <c r="R8" s="47"/>
      <c r="S8" s="48"/>
    </row>
    <row r="9" spans="1:19" ht="15.75" thickBot="1" x14ac:dyDescent="0.3">
      <c r="A9" s="44" t="s">
        <v>7</v>
      </c>
      <c r="B9" s="13"/>
      <c r="C9" s="49"/>
      <c r="D9" s="50" t="s">
        <v>17</v>
      </c>
      <c r="E9" s="51" t="s">
        <v>18</v>
      </c>
      <c r="F9" s="51" t="s">
        <v>19</v>
      </c>
      <c r="G9" s="52" t="s">
        <v>20</v>
      </c>
      <c r="H9" s="50" t="s">
        <v>17</v>
      </c>
      <c r="I9" s="51" t="s">
        <v>18</v>
      </c>
      <c r="J9" s="51" t="s">
        <v>19</v>
      </c>
      <c r="K9" s="53" t="s">
        <v>20</v>
      </c>
      <c r="L9" s="54" t="s">
        <v>17</v>
      </c>
      <c r="M9" s="51" t="s">
        <v>18</v>
      </c>
      <c r="N9" s="51" t="s">
        <v>19</v>
      </c>
      <c r="O9" s="51" t="s">
        <v>20</v>
      </c>
      <c r="P9" s="51" t="s">
        <v>17</v>
      </c>
      <c r="Q9" s="51" t="s">
        <v>18</v>
      </c>
      <c r="R9" s="51" t="s">
        <v>19</v>
      </c>
      <c r="S9" s="53" t="s">
        <v>20</v>
      </c>
    </row>
    <row r="10" spans="1:19" ht="15.75" thickTop="1" x14ac:dyDescent="0.25">
      <c r="A10" s="44" t="s">
        <v>34</v>
      </c>
      <c r="B10" s="1" t="s">
        <v>0</v>
      </c>
      <c r="C10" s="45">
        <v>1365000</v>
      </c>
      <c r="D10" s="33">
        <f>+C10</f>
        <v>1365000</v>
      </c>
      <c r="E10" s="22"/>
      <c r="F10" s="22"/>
      <c r="G10" s="23"/>
      <c r="H10" s="1"/>
      <c r="I10" s="2"/>
      <c r="J10" s="2"/>
      <c r="K10" s="45"/>
      <c r="L10" s="55"/>
      <c r="M10" s="2"/>
      <c r="N10" s="2"/>
      <c r="O10" s="3"/>
      <c r="P10" s="1"/>
      <c r="Q10" s="2"/>
      <c r="R10" s="2"/>
      <c r="S10" s="45"/>
    </row>
    <row r="11" spans="1:19" x14ac:dyDescent="0.25">
      <c r="A11" s="44" t="s">
        <v>35</v>
      </c>
      <c r="B11" s="7" t="s">
        <v>1</v>
      </c>
      <c r="C11" s="56">
        <v>650000</v>
      </c>
      <c r="D11" s="24"/>
      <c r="E11" s="25"/>
      <c r="F11" s="25"/>
      <c r="G11" s="26"/>
      <c r="H11" s="7"/>
      <c r="I11" s="8"/>
      <c r="J11" s="8"/>
      <c r="K11" s="56"/>
      <c r="L11" s="57"/>
      <c r="M11" s="8"/>
      <c r="N11" s="8"/>
      <c r="O11" s="9"/>
      <c r="P11" s="7"/>
      <c r="Q11" s="8"/>
      <c r="R11" s="8"/>
      <c r="S11" s="56"/>
    </row>
    <row r="12" spans="1:19" x14ac:dyDescent="0.25">
      <c r="B12" s="7" t="s">
        <v>2</v>
      </c>
      <c r="C12" s="56">
        <v>87100</v>
      </c>
      <c r="D12" s="24"/>
      <c r="E12" s="25"/>
      <c r="F12" s="25"/>
      <c r="G12" s="26"/>
      <c r="H12" s="7"/>
      <c r="I12" s="8"/>
      <c r="J12" s="8"/>
      <c r="K12" s="56"/>
      <c r="L12" s="57"/>
      <c r="M12" s="8"/>
      <c r="N12" s="8"/>
      <c r="O12" s="9"/>
      <c r="P12" s="7"/>
      <c r="Q12" s="8"/>
      <c r="R12" s="8"/>
      <c r="S12" s="56"/>
    </row>
    <row r="13" spans="1:19" x14ac:dyDescent="0.25">
      <c r="A13" s="44" t="s">
        <v>8</v>
      </c>
      <c r="B13" s="7" t="s">
        <v>3</v>
      </c>
      <c r="C13" s="56">
        <v>12000</v>
      </c>
      <c r="D13" s="24"/>
      <c r="E13" s="25"/>
      <c r="F13" s="25"/>
      <c r="G13" s="26"/>
      <c r="H13" s="7"/>
      <c r="I13" s="8"/>
      <c r="J13" s="8"/>
      <c r="K13" s="56"/>
      <c r="L13" s="57"/>
      <c r="M13" s="8"/>
      <c r="N13" s="8"/>
      <c r="O13" s="9"/>
      <c r="P13" s="7"/>
      <c r="Q13" s="8"/>
      <c r="R13" s="8"/>
      <c r="S13" s="56"/>
    </row>
    <row r="14" spans="1:19" x14ac:dyDescent="0.25">
      <c r="A14" s="44" t="s">
        <v>36</v>
      </c>
      <c r="B14" s="7" t="s">
        <v>4</v>
      </c>
      <c r="C14" s="56">
        <v>2640</v>
      </c>
      <c r="D14" s="24"/>
      <c r="E14" s="25"/>
      <c r="F14" s="25"/>
      <c r="G14" s="26"/>
      <c r="H14" s="7"/>
      <c r="I14" s="8"/>
      <c r="J14" s="8"/>
      <c r="K14" s="56"/>
      <c r="L14" s="57"/>
      <c r="M14" s="8"/>
      <c r="N14" s="8"/>
      <c r="O14" s="9"/>
      <c r="P14" s="7"/>
      <c r="Q14" s="8"/>
      <c r="R14" s="8"/>
      <c r="S14" s="56"/>
    </row>
    <row r="15" spans="1:19" x14ac:dyDescent="0.25">
      <c r="A15" s="44" t="s">
        <v>37</v>
      </c>
      <c r="B15" s="7" t="s">
        <v>5</v>
      </c>
      <c r="C15" s="56">
        <v>3600</v>
      </c>
      <c r="D15" s="24"/>
      <c r="E15" s="25"/>
      <c r="F15" s="25"/>
      <c r="G15" s="26"/>
      <c r="H15" s="7"/>
      <c r="I15" s="8"/>
      <c r="J15" s="8"/>
      <c r="K15" s="56"/>
      <c r="L15" s="57"/>
      <c r="M15" s="8"/>
      <c r="N15" s="8"/>
      <c r="O15" s="9"/>
      <c r="P15" s="7"/>
      <c r="Q15" s="8"/>
      <c r="R15" s="8"/>
      <c r="S15" s="56"/>
    </row>
    <row r="16" spans="1:19" x14ac:dyDescent="0.25">
      <c r="B16" s="7" t="s">
        <v>6</v>
      </c>
      <c r="C16" s="56">
        <v>597000</v>
      </c>
      <c r="D16" s="24"/>
      <c r="E16" s="25"/>
      <c r="F16" s="25"/>
      <c r="G16" s="26">
        <f t="shared" ref="G16:G18" si="0">+C16*50%</f>
        <v>298500</v>
      </c>
      <c r="H16" s="7"/>
      <c r="I16" s="8"/>
      <c r="J16" s="8"/>
      <c r="K16" s="56"/>
      <c r="L16" s="57"/>
      <c r="M16" s="8"/>
      <c r="N16" s="8"/>
      <c r="O16" s="9"/>
      <c r="P16" s="7"/>
      <c r="Q16" s="8"/>
      <c r="R16" s="8"/>
      <c r="S16" s="56"/>
    </row>
    <row r="17" spans="1:19" x14ac:dyDescent="0.25">
      <c r="A17" s="44" t="s">
        <v>11</v>
      </c>
      <c r="B17" s="7" t="s">
        <v>7</v>
      </c>
      <c r="C17" s="56">
        <v>5700</v>
      </c>
      <c r="D17" s="24"/>
      <c r="E17" s="25"/>
      <c r="F17" s="25"/>
      <c r="G17" s="26">
        <f t="shared" si="0"/>
        <v>2850</v>
      </c>
      <c r="H17" s="7"/>
      <c r="I17" s="8"/>
      <c r="J17" s="8"/>
      <c r="K17" s="56"/>
      <c r="L17" s="57"/>
      <c r="M17" s="8"/>
      <c r="N17" s="8"/>
      <c r="O17" s="9"/>
      <c r="P17" s="7"/>
      <c r="Q17" s="8"/>
      <c r="R17" s="8"/>
      <c r="S17" s="56"/>
    </row>
    <row r="18" spans="1:19" x14ac:dyDescent="0.25">
      <c r="A18" s="44" t="s">
        <v>38</v>
      </c>
      <c r="B18" s="7" t="s">
        <v>8</v>
      </c>
      <c r="C18" s="56">
        <v>97500</v>
      </c>
      <c r="D18" s="24"/>
      <c r="E18" s="25"/>
      <c r="F18" s="25"/>
      <c r="G18" s="26">
        <f t="shared" si="0"/>
        <v>48750</v>
      </c>
      <c r="H18" s="7"/>
      <c r="I18" s="8"/>
      <c r="J18" s="8"/>
      <c r="K18" s="56"/>
      <c r="L18" s="57"/>
      <c r="M18" s="8"/>
      <c r="N18" s="8"/>
      <c r="O18" s="9"/>
      <c r="P18" s="7"/>
      <c r="Q18" s="8"/>
      <c r="R18" s="8"/>
      <c r="S18" s="56"/>
    </row>
    <row r="19" spans="1:19" x14ac:dyDescent="0.25">
      <c r="A19" s="44" t="s">
        <v>39</v>
      </c>
      <c r="B19" s="7" t="s">
        <v>9</v>
      </c>
      <c r="C19" s="56">
        <v>1680000</v>
      </c>
      <c r="D19" s="24"/>
      <c r="E19" s="25">
        <f>+C19</f>
        <v>1680000</v>
      </c>
      <c r="F19" s="25"/>
      <c r="G19" s="26"/>
      <c r="H19" s="7"/>
      <c r="I19" s="8"/>
      <c r="J19" s="8"/>
      <c r="K19" s="56"/>
      <c r="L19" s="57"/>
      <c r="M19" s="8"/>
      <c r="N19" s="8"/>
      <c r="O19" s="9"/>
      <c r="P19" s="7"/>
      <c r="Q19" s="8"/>
      <c r="R19" s="8"/>
      <c r="S19" s="56"/>
    </row>
    <row r="20" spans="1:19" x14ac:dyDescent="0.25">
      <c r="B20" s="7" t="s">
        <v>10</v>
      </c>
      <c r="C20" s="56">
        <v>5184000</v>
      </c>
      <c r="D20" s="24"/>
      <c r="E20" s="25"/>
      <c r="F20" s="25"/>
      <c r="G20" s="26"/>
      <c r="H20" s="7"/>
      <c r="I20" s="8"/>
      <c r="J20" s="8"/>
      <c r="K20" s="56"/>
      <c r="L20" s="57"/>
      <c r="M20" s="8"/>
      <c r="N20" s="8"/>
      <c r="O20" s="9"/>
      <c r="P20" s="7"/>
      <c r="Q20" s="8"/>
      <c r="R20" s="8"/>
      <c r="S20" s="56"/>
    </row>
    <row r="21" spans="1:19" x14ac:dyDescent="0.25">
      <c r="A21" s="44" t="s">
        <v>12</v>
      </c>
      <c r="B21" s="7" t="s">
        <v>11</v>
      </c>
      <c r="C21" s="56">
        <v>912000</v>
      </c>
      <c r="D21" s="24"/>
      <c r="E21" s="25"/>
      <c r="F21" s="25">
        <f>+C21*50%</f>
        <v>456000</v>
      </c>
      <c r="G21" s="26"/>
      <c r="H21" s="7"/>
      <c r="I21" s="8"/>
      <c r="J21" s="8"/>
      <c r="K21" s="56"/>
      <c r="L21" s="57"/>
      <c r="M21" s="8"/>
      <c r="N21" s="8"/>
      <c r="O21" s="9"/>
      <c r="P21" s="7"/>
      <c r="Q21" s="8"/>
      <c r="R21" s="8"/>
      <c r="S21" s="56"/>
    </row>
    <row r="22" spans="1:19" x14ac:dyDescent="0.25">
      <c r="A22" s="44" t="s">
        <v>40</v>
      </c>
      <c r="B22" s="7" t="s">
        <v>12</v>
      </c>
      <c r="C22" s="56">
        <v>528000</v>
      </c>
      <c r="D22" s="24"/>
      <c r="E22" s="25"/>
      <c r="F22" s="25">
        <f>+C22*50%</f>
        <v>264000</v>
      </c>
      <c r="G22" s="26"/>
      <c r="H22" s="7"/>
      <c r="I22" s="8"/>
      <c r="J22" s="8"/>
      <c r="K22" s="56"/>
      <c r="L22" s="57"/>
      <c r="M22" s="8"/>
      <c r="N22" s="8"/>
      <c r="O22" s="9"/>
      <c r="P22" s="7"/>
      <c r="Q22" s="8"/>
      <c r="R22" s="8"/>
      <c r="S22" s="56"/>
    </row>
    <row r="23" spans="1:19" x14ac:dyDescent="0.25">
      <c r="A23" s="44" t="s">
        <v>41</v>
      </c>
      <c r="B23" s="7" t="s">
        <v>13</v>
      </c>
      <c r="C23" s="56">
        <v>33000</v>
      </c>
      <c r="D23" s="24"/>
      <c r="E23" s="25"/>
      <c r="F23" s="25"/>
      <c r="G23" s="26">
        <f>+C23*50%</f>
        <v>16500</v>
      </c>
      <c r="H23" s="7"/>
      <c r="I23" s="8"/>
      <c r="J23" s="8"/>
      <c r="K23" s="56"/>
      <c r="L23" s="57"/>
      <c r="M23" s="8"/>
      <c r="N23" s="8"/>
      <c r="O23" s="9"/>
      <c r="P23" s="7"/>
      <c r="Q23" s="8"/>
      <c r="R23" s="8"/>
      <c r="S23" s="56"/>
    </row>
    <row r="24" spans="1:19" x14ac:dyDescent="0.25">
      <c r="B24" s="7" t="s">
        <v>14</v>
      </c>
      <c r="C24" s="56">
        <v>225000</v>
      </c>
      <c r="D24" s="24"/>
      <c r="E24" s="25"/>
      <c r="F24" s="25"/>
      <c r="G24" s="26"/>
      <c r="H24" s="7"/>
      <c r="I24" s="8"/>
      <c r="J24" s="8"/>
      <c r="K24" s="56"/>
      <c r="L24" s="57"/>
      <c r="M24" s="8"/>
      <c r="N24" s="8"/>
      <c r="O24" s="9"/>
      <c r="P24" s="7"/>
      <c r="Q24" s="8"/>
      <c r="R24" s="8"/>
      <c r="S24" s="56"/>
    </row>
    <row r="25" spans="1:19" x14ac:dyDescent="0.25">
      <c r="A25" s="44" t="s">
        <v>13</v>
      </c>
      <c r="B25" s="7" t="s">
        <v>15</v>
      </c>
      <c r="C25" s="56">
        <v>830000</v>
      </c>
      <c r="D25" s="24"/>
      <c r="E25" s="25"/>
      <c r="F25" s="25"/>
      <c r="G25" s="26"/>
      <c r="H25" s="7"/>
      <c r="I25" s="8"/>
      <c r="J25" s="8"/>
      <c r="K25" s="56"/>
      <c r="L25" s="57"/>
      <c r="M25" s="8"/>
      <c r="N25" s="8"/>
      <c r="O25" s="9"/>
      <c r="P25" s="7"/>
      <c r="Q25" s="8"/>
      <c r="R25" s="8"/>
      <c r="S25" s="56"/>
    </row>
    <row r="26" spans="1:19" ht="15.75" thickBot="1" x14ac:dyDescent="0.3">
      <c r="A26" s="44" t="s">
        <v>42</v>
      </c>
      <c r="B26" s="13" t="s">
        <v>16</v>
      </c>
      <c r="C26" s="49">
        <v>198000</v>
      </c>
      <c r="D26" s="58"/>
      <c r="E26" s="30"/>
      <c r="F26" s="30"/>
      <c r="G26" s="31"/>
      <c r="H26" s="13"/>
      <c r="I26" s="14"/>
      <c r="J26" s="14"/>
      <c r="K26" s="49"/>
      <c r="L26" s="59"/>
      <c r="M26" s="14"/>
      <c r="N26" s="14"/>
      <c r="O26" s="15"/>
      <c r="P26" s="13"/>
      <c r="Q26" s="14"/>
      <c r="R26" s="14"/>
      <c r="S26" s="49"/>
    </row>
    <row r="27" spans="1:19" ht="22.5" customHeight="1" thickTop="1" thickBot="1" x14ac:dyDescent="0.3">
      <c r="A27" s="44" t="s">
        <v>43</v>
      </c>
      <c r="B27" s="60" t="s">
        <v>29</v>
      </c>
      <c r="C27" s="61"/>
      <c r="D27" s="32">
        <f>SUM(D10:D26)</f>
        <v>1365000</v>
      </c>
      <c r="E27" s="32">
        <f t="shared" ref="E27:S27" si="1">SUM(E10:E26)</f>
        <v>1680000</v>
      </c>
      <c r="F27" s="32">
        <f t="shared" si="1"/>
        <v>720000</v>
      </c>
      <c r="G27" s="32">
        <f t="shared" si="1"/>
        <v>366600</v>
      </c>
      <c r="H27" s="19">
        <f t="shared" si="1"/>
        <v>0</v>
      </c>
      <c r="I27" s="19">
        <f t="shared" si="1"/>
        <v>0</v>
      </c>
      <c r="J27" s="19">
        <f t="shared" si="1"/>
        <v>0</v>
      </c>
      <c r="K27" s="19">
        <f t="shared" si="1"/>
        <v>0</v>
      </c>
      <c r="L27" s="19">
        <f t="shared" si="1"/>
        <v>0</v>
      </c>
      <c r="M27" s="19">
        <f t="shared" si="1"/>
        <v>0</v>
      </c>
      <c r="N27" s="19">
        <f t="shared" si="1"/>
        <v>0</v>
      </c>
      <c r="O27" s="19">
        <f t="shared" si="1"/>
        <v>0</v>
      </c>
      <c r="P27" s="19">
        <f t="shared" si="1"/>
        <v>0</v>
      </c>
      <c r="Q27" s="19">
        <f t="shared" si="1"/>
        <v>0</v>
      </c>
      <c r="R27" s="19">
        <f t="shared" si="1"/>
        <v>0</v>
      </c>
      <c r="S27" s="19">
        <f t="shared" si="1"/>
        <v>0</v>
      </c>
    </row>
    <row r="28" spans="1:19" ht="22.5" customHeight="1" thickTop="1" x14ac:dyDescent="0.25">
      <c r="D28" s="62" t="s">
        <v>25</v>
      </c>
      <c r="E28" s="63"/>
      <c r="F28" s="63"/>
      <c r="G28" s="64"/>
      <c r="H28" s="62" t="s">
        <v>26</v>
      </c>
      <c r="I28" s="63"/>
      <c r="J28" s="63"/>
      <c r="K28" s="64"/>
      <c r="L28" s="62" t="s">
        <v>27</v>
      </c>
      <c r="M28" s="63"/>
      <c r="N28" s="63"/>
      <c r="O28" s="64"/>
      <c r="P28" s="65"/>
      <c r="Q28" s="66"/>
      <c r="R28" s="66"/>
      <c r="S28" s="67"/>
    </row>
    <row r="29" spans="1:19" ht="15.75" thickBot="1" x14ac:dyDescent="0.3">
      <c r="D29" s="68"/>
      <c r="E29" s="69"/>
      <c r="F29" s="69"/>
      <c r="G29" s="69"/>
      <c r="H29" s="68"/>
      <c r="I29" s="69"/>
      <c r="J29" s="69"/>
      <c r="K29" s="70"/>
      <c r="L29" s="71" t="s">
        <v>28</v>
      </c>
      <c r="M29" s="72"/>
      <c r="N29" s="72"/>
      <c r="O29" s="73"/>
      <c r="P29" s="74"/>
      <c r="Q29" s="75"/>
      <c r="R29" s="75"/>
      <c r="S29" s="76"/>
    </row>
    <row r="30" spans="1:19" ht="15.75" thickTop="1" x14ac:dyDescent="0.25"/>
    <row r="31" spans="1:19" x14ac:dyDescent="0.25">
      <c r="B31" s="44" t="s">
        <v>45</v>
      </c>
    </row>
    <row r="32" spans="1:19" x14ac:dyDescent="0.25">
      <c r="B32" s="44" t="s">
        <v>46</v>
      </c>
    </row>
    <row r="33" spans="1:15" x14ac:dyDescent="0.25">
      <c r="B33" s="44" t="s">
        <v>47</v>
      </c>
    </row>
    <row r="34" spans="1:15" x14ac:dyDescent="0.25">
      <c r="B34" s="44" t="s">
        <v>48</v>
      </c>
    </row>
    <row r="35" spans="1:15" x14ac:dyDescent="0.25">
      <c r="B35" s="82" t="s">
        <v>51</v>
      </c>
      <c r="C35" s="82"/>
      <c r="D35" s="82"/>
      <c r="H35" s="83" t="s">
        <v>60</v>
      </c>
      <c r="I35" s="83"/>
      <c r="K35" s="83" t="s">
        <v>61</v>
      </c>
      <c r="L35" s="83"/>
      <c r="N35" s="83" t="s">
        <v>62</v>
      </c>
      <c r="O35" s="83"/>
    </row>
    <row r="36" spans="1:15" x14ac:dyDescent="0.25">
      <c r="B36" s="44" t="s">
        <v>49</v>
      </c>
      <c r="E36" s="44">
        <v>1365000</v>
      </c>
      <c r="H36" s="44">
        <v>1350000</v>
      </c>
      <c r="I36" s="15"/>
      <c r="L36" s="15"/>
      <c r="O36" s="15"/>
    </row>
    <row r="37" spans="1:15" x14ac:dyDescent="0.25">
      <c r="B37" s="44" t="s">
        <v>50</v>
      </c>
      <c r="F37" s="44">
        <v>1365000</v>
      </c>
      <c r="G37" s="84"/>
      <c r="H37" s="84">
        <v>1680000</v>
      </c>
      <c r="I37" s="85"/>
      <c r="J37" s="84"/>
      <c r="K37" s="84"/>
      <c r="L37" s="85"/>
      <c r="M37" s="84"/>
      <c r="N37" s="84"/>
      <c r="O37" s="85"/>
    </row>
    <row r="38" spans="1:15" x14ac:dyDescent="0.25">
      <c r="B38" s="44" t="s">
        <v>52</v>
      </c>
      <c r="E38" s="44">
        <v>1680000</v>
      </c>
      <c r="H38" s="44">
        <v>720000</v>
      </c>
      <c r="I38" s="85"/>
      <c r="L38" s="85"/>
      <c r="O38" s="85"/>
    </row>
    <row r="39" spans="1:15" x14ac:dyDescent="0.25">
      <c r="B39" s="44" t="s">
        <v>53</v>
      </c>
      <c r="E39" s="44">
        <f>456000+264000</f>
        <v>720000</v>
      </c>
      <c r="H39" s="44">
        <v>366600</v>
      </c>
      <c r="I39" s="85"/>
      <c r="L39" s="85"/>
      <c r="O39" s="85"/>
    </row>
    <row r="40" spans="1:15" x14ac:dyDescent="0.25">
      <c r="B40" s="44" t="s">
        <v>54</v>
      </c>
      <c r="F40" s="44">
        <v>2400000</v>
      </c>
      <c r="I40" s="85"/>
      <c r="L40" s="85"/>
      <c r="O40" s="85"/>
    </row>
    <row r="41" spans="1:15" x14ac:dyDescent="0.25">
      <c r="B41" s="44" t="s">
        <v>55</v>
      </c>
      <c r="E41" s="44">
        <f>SUM(F42:F45)</f>
        <v>366600</v>
      </c>
      <c r="H41" s="86" t="s">
        <v>63</v>
      </c>
      <c r="I41" s="86"/>
      <c r="K41" s="86" t="s">
        <v>68</v>
      </c>
      <c r="L41" s="86"/>
      <c r="N41" s="86" t="s">
        <v>64</v>
      </c>
      <c r="O41" s="86"/>
    </row>
    <row r="42" spans="1:15" x14ac:dyDescent="0.25">
      <c r="B42" s="44" t="s">
        <v>56</v>
      </c>
      <c r="F42" s="44">
        <v>298500</v>
      </c>
      <c r="I42" s="15"/>
      <c r="L42" s="15">
        <v>16500</v>
      </c>
      <c r="O42" s="15">
        <v>2400000</v>
      </c>
    </row>
    <row r="43" spans="1:15" x14ac:dyDescent="0.25">
      <c r="B43" s="44" t="s">
        <v>57</v>
      </c>
      <c r="F43" s="44">
        <v>2850</v>
      </c>
      <c r="I43" s="85"/>
      <c r="L43" s="85"/>
      <c r="O43" s="85"/>
    </row>
    <row r="44" spans="1:15" x14ac:dyDescent="0.25">
      <c r="B44" s="44" t="s">
        <v>58</v>
      </c>
      <c r="F44" s="44">
        <v>48750</v>
      </c>
      <c r="I44" s="85"/>
      <c r="L44" s="85"/>
      <c r="O44" s="85"/>
    </row>
    <row r="45" spans="1:15" x14ac:dyDescent="0.25">
      <c r="B45" s="44" t="s">
        <v>59</v>
      </c>
      <c r="F45" s="44">
        <v>16500</v>
      </c>
      <c r="I45" s="85"/>
      <c r="L45" s="85"/>
      <c r="O45" s="85"/>
    </row>
    <row r="46" spans="1:15" x14ac:dyDescent="0.25">
      <c r="A46" s="44" t="s">
        <v>30</v>
      </c>
      <c r="I46" s="85"/>
      <c r="L46" s="85"/>
      <c r="O46" s="85"/>
    </row>
    <row r="47" spans="1:15" x14ac:dyDescent="0.25">
      <c r="A47" s="44" t="s">
        <v>31</v>
      </c>
      <c r="B47" s="44" t="s">
        <v>69</v>
      </c>
      <c r="H47" s="86" t="s">
        <v>65</v>
      </c>
      <c r="I47" s="86"/>
      <c r="K47" s="83" t="s">
        <v>66</v>
      </c>
      <c r="L47" s="83"/>
      <c r="N47" s="86" t="s">
        <v>67</v>
      </c>
      <c r="O47" s="86"/>
    </row>
    <row r="48" spans="1:15" x14ac:dyDescent="0.25">
      <c r="A48" s="44" t="s">
        <v>6</v>
      </c>
      <c r="I48" s="15">
        <v>298500</v>
      </c>
      <c r="L48" s="15">
        <v>2850</v>
      </c>
      <c r="O48" s="15">
        <v>48750</v>
      </c>
    </row>
    <row r="49" spans="1:19" x14ac:dyDescent="0.25">
      <c r="I49" s="85"/>
      <c r="L49" s="85"/>
      <c r="O49" s="85"/>
    </row>
    <row r="50" spans="1:19" x14ac:dyDescent="0.25">
      <c r="I50" s="85"/>
      <c r="L50" s="85"/>
      <c r="O50" s="85"/>
    </row>
    <row r="51" spans="1:19" x14ac:dyDescent="0.25">
      <c r="I51" s="85"/>
      <c r="L51" s="85"/>
      <c r="O51" s="85"/>
    </row>
    <row r="52" spans="1:19" x14ac:dyDescent="0.25">
      <c r="I52" s="85"/>
      <c r="L52" s="85"/>
      <c r="O52" s="85"/>
    </row>
    <row r="54" spans="1:19" x14ac:dyDescent="0.25">
      <c r="B54" s="44" t="s">
        <v>70</v>
      </c>
    </row>
    <row r="55" spans="1:19" ht="15.75" thickBot="1" x14ac:dyDescent="0.3">
      <c r="A55" s="44" t="s">
        <v>32</v>
      </c>
    </row>
    <row r="56" spans="1:19" ht="15.75" thickTop="1" x14ac:dyDescent="0.25">
      <c r="A56" s="44" t="s">
        <v>33</v>
      </c>
      <c r="B56" s="1"/>
      <c r="C56" s="45"/>
      <c r="D56" s="46" t="s">
        <v>21</v>
      </c>
      <c r="E56" s="47"/>
      <c r="F56" s="47"/>
      <c r="G56" s="47"/>
      <c r="H56" s="47" t="s">
        <v>22</v>
      </c>
      <c r="I56" s="47"/>
      <c r="J56" s="47"/>
      <c r="K56" s="47"/>
      <c r="L56" s="47" t="s">
        <v>23</v>
      </c>
      <c r="M56" s="47"/>
      <c r="N56" s="47"/>
      <c r="O56" s="47"/>
      <c r="P56" s="47" t="s">
        <v>24</v>
      </c>
      <c r="Q56" s="47"/>
      <c r="R56" s="47"/>
      <c r="S56" s="48"/>
    </row>
    <row r="57" spans="1:19" ht="15.75" thickBot="1" x14ac:dyDescent="0.3">
      <c r="B57" s="13"/>
      <c r="C57" s="49"/>
      <c r="D57" s="50" t="s">
        <v>17</v>
      </c>
      <c r="E57" s="51" t="s">
        <v>18</v>
      </c>
      <c r="F57" s="51" t="s">
        <v>19</v>
      </c>
      <c r="G57" s="52" t="s">
        <v>20</v>
      </c>
      <c r="H57" s="50" t="s">
        <v>17</v>
      </c>
      <c r="I57" s="51" t="s">
        <v>18</v>
      </c>
      <c r="J57" s="51" t="s">
        <v>19</v>
      </c>
      <c r="K57" s="53" t="s">
        <v>20</v>
      </c>
      <c r="L57" s="54" t="s">
        <v>17</v>
      </c>
      <c r="M57" s="51" t="s">
        <v>18</v>
      </c>
      <c r="N57" s="51" t="s">
        <v>19</v>
      </c>
      <c r="O57" s="51" t="s">
        <v>20</v>
      </c>
      <c r="P57" s="51" t="s">
        <v>17</v>
      </c>
      <c r="Q57" s="51" t="s">
        <v>18</v>
      </c>
      <c r="R57" s="51" t="s">
        <v>19</v>
      </c>
      <c r="S57" s="53" t="s">
        <v>20</v>
      </c>
    </row>
    <row r="58" spans="1:19" ht="15.75" thickTop="1" x14ac:dyDescent="0.25">
      <c r="A58" s="44" t="s">
        <v>7</v>
      </c>
      <c r="B58" s="1" t="s">
        <v>0</v>
      </c>
      <c r="C58" s="45">
        <v>1365000</v>
      </c>
      <c r="D58" s="1">
        <f>+C58</f>
        <v>1365000</v>
      </c>
      <c r="E58" s="2"/>
      <c r="F58" s="2"/>
      <c r="G58" s="3"/>
      <c r="H58" s="33">
        <f>+D58*72%</f>
        <v>982800</v>
      </c>
      <c r="I58" s="22"/>
      <c r="J58" s="22"/>
      <c r="K58" s="34"/>
      <c r="L58" s="55"/>
      <c r="M58" s="2"/>
      <c r="N58" s="2"/>
      <c r="O58" s="3"/>
      <c r="P58" s="1"/>
      <c r="Q58" s="2"/>
      <c r="R58" s="2"/>
      <c r="S58" s="45"/>
    </row>
    <row r="59" spans="1:19" x14ac:dyDescent="0.25">
      <c r="A59" s="44" t="s">
        <v>34</v>
      </c>
      <c r="B59" s="7" t="s">
        <v>1</v>
      </c>
      <c r="C59" s="56">
        <v>650000</v>
      </c>
      <c r="D59" s="7"/>
      <c r="E59" s="8"/>
      <c r="F59" s="8"/>
      <c r="G59" s="9"/>
      <c r="H59" s="24">
        <f>+C59</f>
        <v>650000</v>
      </c>
      <c r="I59" s="25"/>
      <c r="J59" s="25"/>
      <c r="K59" s="28"/>
      <c r="L59" s="57"/>
      <c r="M59" s="8"/>
      <c r="N59" s="8"/>
      <c r="O59" s="9"/>
      <c r="P59" s="7"/>
      <c r="Q59" s="8"/>
      <c r="R59" s="8"/>
      <c r="S59" s="56"/>
    </row>
    <row r="60" spans="1:19" x14ac:dyDescent="0.25">
      <c r="A60" s="44" t="s">
        <v>35</v>
      </c>
      <c r="B60" s="7" t="s">
        <v>2</v>
      </c>
      <c r="C60" s="56">
        <v>87100</v>
      </c>
      <c r="D60" s="7"/>
      <c r="E60" s="8"/>
      <c r="F60" s="8"/>
      <c r="G60" s="9"/>
      <c r="H60" s="24">
        <f t="shared" ref="H60:H63" si="2">+C60</f>
        <v>87100</v>
      </c>
      <c r="I60" s="25"/>
      <c r="J60" s="25"/>
      <c r="K60" s="28"/>
      <c r="L60" s="57"/>
      <c r="M60" s="8"/>
      <c r="N60" s="8"/>
      <c r="O60" s="9"/>
      <c r="P60" s="7"/>
      <c r="Q60" s="8"/>
      <c r="R60" s="8"/>
      <c r="S60" s="56"/>
    </row>
    <row r="61" spans="1:19" x14ac:dyDescent="0.25">
      <c r="B61" s="7" t="s">
        <v>3</v>
      </c>
      <c r="C61" s="56">
        <v>12000</v>
      </c>
      <c r="D61" s="7"/>
      <c r="E61" s="8"/>
      <c r="F61" s="8"/>
      <c r="G61" s="9"/>
      <c r="H61" s="24">
        <f t="shared" si="2"/>
        <v>12000</v>
      </c>
      <c r="I61" s="25"/>
      <c r="J61" s="25"/>
      <c r="K61" s="28"/>
      <c r="L61" s="57"/>
      <c r="M61" s="8"/>
      <c r="N61" s="8"/>
      <c r="O61" s="9"/>
      <c r="P61" s="7"/>
      <c r="Q61" s="8"/>
      <c r="R61" s="8"/>
      <c r="S61" s="56"/>
    </row>
    <row r="62" spans="1:19" x14ac:dyDescent="0.25">
      <c r="A62" s="44" t="s">
        <v>8</v>
      </c>
      <c r="B62" s="7" t="s">
        <v>4</v>
      </c>
      <c r="C62" s="56">
        <v>2640</v>
      </c>
      <c r="D62" s="7"/>
      <c r="E62" s="8"/>
      <c r="F62" s="8"/>
      <c r="G62" s="9"/>
      <c r="H62" s="24">
        <f t="shared" si="2"/>
        <v>2640</v>
      </c>
      <c r="I62" s="25"/>
      <c r="J62" s="25"/>
      <c r="K62" s="28"/>
      <c r="L62" s="57"/>
      <c r="M62" s="8"/>
      <c r="N62" s="8"/>
      <c r="O62" s="9"/>
      <c r="P62" s="7"/>
      <c r="Q62" s="8"/>
      <c r="R62" s="8"/>
      <c r="S62" s="56"/>
    </row>
    <row r="63" spans="1:19" x14ac:dyDescent="0.25">
      <c r="A63" s="44" t="s">
        <v>36</v>
      </c>
      <c r="B63" s="7" t="s">
        <v>5</v>
      </c>
      <c r="C63" s="56">
        <v>3600</v>
      </c>
      <c r="D63" s="7"/>
      <c r="E63" s="8"/>
      <c r="F63" s="8"/>
      <c r="G63" s="9"/>
      <c r="H63" s="24">
        <f t="shared" si="2"/>
        <v>3600</v>
      </c>
      <c r="I63" s="25"/>
      <c r="J63" s="25"/>
      <c r="K63" s="28"/>
      <c r="L63" s="57"/>
      <c r="M63" s="8"/>
      <c r="N63" s="8"/>
      <c r="O63" s="9"/>
      <c r="P63" s="7"/>
      <c r="Q63" s="8"/>
      <c r="R63" s="8"/>
      <c r="S63" s="56"/>
    </row>
    <row r="64" spans="1:19" x14ac:dyDescent="0.25">
      <c r="A64" s="44" t="s">
        <v>37</v>
      </c>
      <c r="B64" s="7" t="s">
        <v>6</v>
      </c>
      <c r="C64" s="56">
        <v>597000</v>
      </c>
      <c r="D64" s="7"/>
      <c r="E64" s="8"/>
      <c r="F64" s="8"/>
      <c r="G64" s="9">
        <f t="shared" ref="G64:G66" si="3">+C64*50%</f>
        <v>298500</v>
      </c>
      <c r="H64" s="24"/>
      <c r="I64" s="25"/>
      <c r="J64" s="25"/>
      <c r="K64" s="28">
        <f>+G64*72%+149250</f>
        <v>364170</v>
      </c>
      <c r="L64" s="57"/>
      <c r="M64" s="8"/>
      <c r="N64" s="8"/>
      <c r="O64" s="9"/>
      <c r="P64" s="7"/>
      <c r="Q64" s="8"/>
      <c r="R64" s="8"/>
      <c r="S64" s="56"/>
    </row>
    <row r="65" spans="1:19" x14ac:dyDescent="0.25">
      <c r="B65" s="7" t="s">
        <v>7</v>
      </c>
      <c r="C65" s="56">
        <v>5700</v>
      </c>
      <c r="D65" s="7"/>
      <c r="E65" s="8"/>
      <c r="F65" s="8"/>
      <c r="G65" s="9">
        <f t="shared" si="3"/>
        <v>2850</v>
      </c>
      <c r="H65" s="24"/>
      <c r="I65" s="25"/>
      <c r="J65" s="25"/>
      <c r="K65" s="28">
        <f>+G65*72%+1425</f>
        <v>3477</v>
      </c>
      <c r="L65" s="57"/>
      <c r="M65" s="8"/>
      <c r="N65" s="8"/>
      <c r="O65" s="9"/>
      <c r="P65" s="7"/>
      <c r="Q65" s="8"/>
      <c r="R65" s="8"/>
      <c r="S65" s="56"/>
    </row>
    <row r="66" spans="1:19" x14ac:dyDescent="0.25">
      <c r="A66" s="44" t="s">
        <v>11</v>
      </c>
      <c r="B66" s="7" t="s">
        <v>8</v>
      </c>
      <c r="C66" s="56">
        <v>97500</v>
      </c>
      <c r="D66" s="7"/>
      <c r="E66" s="8"/>
      <c r="F66" s="8"/>
      <c r="G66" s="9">
        <f t="shared" si="3"/>
        <v>48750</v>
      </c>
      <c r="H66" s="24"/>
      <c r="I66" s="25"/>
      <c r="J66" s="25"/>
      <c r="K66" s="28">
        <f>+G66*72%+24375</f>
        <v>59475</v>
      </c>
      <c r="L66" s="57"/>
      <c r="M66" s="8"/>
      <c r="N66" s="8"/>
      <c r="O66" s="9"/>
      <c r="P66" s="7"/>
      <c r="Q66" s="8"/>
      <c r="R66" s="8"/>
      <c r="S66" s="56"/>
    </row>
    <row r="67" spans="1:19" x14ac:dyDescent="0.25">
      <c r="A67" s="44" t="s">
        <v>38</v>
      </c>
      <c r="B67" s="7" t="s">
        <v>9</v>
      </c>
      <c r="C67" s="56">
        <v>1680000</v>
      </c>
      <c r="D67" s="7"/>
      <c r="E67" s="8">
        <f>+C67</f>
        <v>1680000</v>
      </c>
      <c r="F67" s="8"/>
      <c r="G67" s="9"/>
      <c r="H67" s="24"/>
      <c r="I67" s="25">
        <f>+E67*72%</f>
        <v>1209600</v>
      </c>
      <c r="J67" s="25"/>
      <c r="K67" s="28"/>
      <c r="L67" s="57"/>
      <c r="M67" s="8"/>
      <c r="N67" s="8"/>
      <c r="O67" s="9"/>
      <c r="P67" s="7"/>
      <c r="Q67" s="8"/>
      <c r="R67" s="8"/>
      <c r="S67" s="56"/>
    </row>
    <row r="68" spans="1:19" x14ac:dyDescent="0.25">
      <c r="A68" s="44" t="s">
        <v>39</v>
      </c>
      <c r="B68" s="7" t="s">
        <v>10</v>
      </c>
      <c r="C68" s="56">
        <v>5184000</v>
      </c>
      <c r="D68" s="7"/>
      <c r="E68" s="8"/>
      <c r="F68" s="8"/>
      <c r="G68" s="9"/>
      <c r="H68" s="24"/>
      <c r="I68" s="25">
        <f>+C68</f>
        <v>5184000</v>
      </c>
      <c r="J68" s="25"/>
      <c r="K68" s="28"/>
      <c r="L68" s="57"/>
      <c r="M68" s="8"/>
      <c r="N68" s="8"/>
      <c r="O68" s="9"/>
      <c r="P68" s="7"/>
      <c r="Q68" s="8"/>
      <c r="R68" s="8"/>
      <c r="S68" s="56"/>
    </row>
    <row r="69" spans="1:19" x14ac:dyDescent="0.25">
      <c r="B69" s="7" t="s">
        <v>11</v>
      </c>
      <c r="C69" s="56">
        <v>912000</v>
      </c>
      <c r="D69" s="7"/>
      <c r="E69" s="8"/>
      <c r="F69" s="8">
        <f>+C69*50%</f>
        <v>456000</v>
      </c>
      <c r="G69" s="9"/>
      <c r="H69" s="24"/>
      <c r="I69" s="25"/>
      <c r="J69" s="25">
        <f>+F69*72%+228000</f>
        <v>556320</v>
      </c>
      <c r="K69" s="28"/>
      <c r="L69" s="57"/>
      <c r="M69" s="8"/>
      <c r="N69" s="8"/>
      <c r="O69" s="9"/>
      <c r="P69" s="7"/>
      <c r="Q69" s="8"/>
      <c r="R69" s="8"/>
      <c r="S69" s="56"/>
    </row>
    <row r="70" spans="1:19" x14ac:dyDescent="0.25">
      <c r="A70" s="44" t="s">
        <v>12</v>
      </c>
      <c r="B70" s="7" t="s">
        <v>12</v>
      </c>
      <c r="C70" s="56">
        <v>528000</v>
      </c>
      <c r="D70" s="7"/>
      <c r="E70" s="8"/>
      <c r="F70" s="8">
        <f>+C70*50%</f>
        <v>264000</v>
      </c>
      <c r="G70" s="9"/>
      <c r="H70" s="24"/>
      <c r="I70" s="25"/>
      <c r="J70" s="25">
        <f>+F70*72%+132000</f>
        <v>322080</v>
      </c>
      <c r="K70" s="28"/>
      <c r="L70" s="57"/>
      <c r="M70" s="8"/>
      <c r="N70" s="8"/>
      <c r="O70" s="9"/>
      <c r="P70" s="7"/>
      <c r="Q70" s="8"/>
      <c r="R70" s="8"/>
      <c r="S70" s="56"/>
    </row>
    <row r="71" spans="1:19" x14ac:dyDescent="0.25">
      <c r="A71" s="44" t="s">
        <v>40</v>
      </c>
      <c r="B71" s="7" t="s">
        <v>13</v>
      </c>
      <c r="C71" s="56">
        <v>33000</v>
      </c>
      <c r="D71" s="7"/>
      <c r="E71" s="8"/>
      <c r="F71" s="8"/>
      <c r="G71" s="9">
        <f>+C71*50%</f>
        <v>16500</v>
      </c>
      <c r="H71" s="24"/>
      <c r="I71" s="25"/>
      <c r="J71" s="25"/>
      <c r="K71" s="28">
        <f>+G71*72%+8250</f>
        <v>20130</v>
      </c>
      <c r="L71" s="57"/>
      <c r="M71" s="8"/>
      <c r="N71" s="8"/>
      <c r="O71" s="9"/>
      <c r="P71" s="7"/>
      <c r="Q71" s="8"/>
      <c r="R71" s="8"/>
      <c r="S71" s="56"/>
    </row>
    <row r="72" spans="1:19" x14ac:dyDescent="0.25">
      <c r="A72" s="44" t="s">
        <v>41</v>
      </c>
      <c r="B72" s="7" t="s">
        <v>14</v>
      </c>
      <c r="C72" s="56">
        <v>225000</v>
      </c>
      <c r="D72" s="7"/>
      <c r="E72" s="8"/>
      <c r="F72" s="8"/>
      <c r="G72" s="9"/>
      <c r="H72" s="24"/>
      <c r="I72" s="25"/>
      <c r="J72" s="25"/>
      <c r="K72" s="28"/>
      <c r="L72" s="57"/>
      <c r="M72" s="8"/>
      <c r="N72" s="8"/>
      <c r="O72" s="9"/>
      <c r="P72" s="7"/>
      <c r="Q72" s="8"/>
      <c r="R72" s="8"/>
      <c r="S72" s="56"/>
    </row>
    <row r="73" spans="1:19" x14ac:dyDescent="0.25">
      <c r="B73" s="7" t="s">
        <v>15</v>
      </c>
      <c r="C73" s="56">
        <v>830000</v>
      </c>
      <c r="D73" s="7"/>
      <c r="E73" s="8"/>
      <c r="F73" s="8"/>
      <c r="G73" s="9"/>
      <c r="H73" s="24"/>
      <c r="I73" s="25"/>
      <c r="J73" s="25"/>
      <c r="K73" s="28"/>
      <c r="L73" s="57"/>
      <c r="M73" s="8"/>
      <c r="N73" s="8"/>
      <c r="O73" s="9"/>
      <c r="P73" s="7"/>
      <c r="Q73" s="8"/>
      <c r="R73" s="8"/>
      <c r="S73" s="56"/>
    </row>
    <row r="74" spans="1:19" ht="15.75" thickBot="1" x14ac:dyDescent="0.3">
      <c r="A74" s="44" t="s">
        <v>13</v>
      </c>
      <c r="B74" s="13" t="s">
        <v>16</v>
      </c>
      <c r="C74" s="49">
        <v>198000</v>
      </c>
      <c r="D74" s="13"/>
      <c r="E74" s="14"/>
      <c r="F74" s="14"/>
      <c r="G74" s="15"/>
      <c r="H74" s="58"/>
      <c r="I74" s="30"/>
      <c r="J74" s="30"/>
      <c r="K74" s="77"/>
      <c r="L74" s="59"/>
      <c r="M74" s="14"/>
      <c r="N74" s="14"/>
      <c r="O74" s="15"/>
      <c r="P74" s="13"/>
      <c r="Q74" s="14"/>
      <c r="R74" s="14"/>
      <c r="S74" s="49"/>
    </row>
    <row r="75" spans="1:19" ht="16.5" thickTop="1" thickBot="1" x14ac:dyDescent="0.3">
      <c r="A75" s="44" t="s">
        <v>42</v>
      </c>
      <c r="B75" s="60" t="s">
        <v>29</v>
      </c>
      <c r="C75" s="61"/>
      <c r="D75" s="19">
        <f>SUM(D58:D74)</f>
        <v>1365000</v>
      </c>
      <c r="E75" s="19">
        <f t="shared" ref="E75" si="4">SUM(E58:E74)</f>
        <v>1680000</v>
      </c>
      <c r="F75" s="19">
        <f t="shared" ref="F75" si="5">SUM(F58:F74)</f>
        <v>720000</v>
      </c>
      <c r="G75" s="19">
        <f t="shared" ref="G75" si="6">SUM(G58:G74)</f>
        <v>366600</v>
      </c>
      <c r="H75" s="32">
        <f t="shared" ref="H75" si="7">SUM(H58:H74)</f>
        <v>1738140</v>
      </c>
      <c r="I75" s="32">
        <f t="shared" ref="I75" si="8">SUM(I58:I74)</f>
        <v>6393600</v>
      </c>
      <c r="J75" s="32">
        <f t="shared" ref="J75" si="9">SUM(J58:J74)</f>
        <v>878400</v>
      </c>
      <c r="K75" s="32">
        <f t="shared" ref="K75" si="10">SUM(K58:K74)</f>
        <v>447252</v>
      </c>
      <c r="L75" s="19">
        <f t="shared" ref="L75" si="11">SUM(L58:L74)</f>
        <v>0</v>
      </c>
      <c r="M75" s="19">
        <f t="shared" ref="M75" si="12">SUM(M58:M74)</f>
        <v>0</v>
      </c>
      <c r="N75" s="19">
        <f t="shared" ref="N75" si="13">SUM(N58:N74)</f>
        <v>0</v>
      </c>
      <c r="O75" s="19">
        <f t="shared" ref="O75" si="14">SUM(O58:O74)</f>
        <v>0</v>
      </c>
      <c r="P75" s="19">
        <f t="shared" ref="P75" si="15">SUM(P58:P74)</f>
        <v>0</v>
      </c>
      <c r="Q75" s="19">
        <f t="shared" ref="Q75" si="16">SUM(Q58:Q74)</f>
        <v>0</v>
      </c>
      <c r="R75" s="19">
        <f t="shared" ref="R75" si="17">SUM(R58:R74)</f>
        <v>0</v>
      </c>
      <c r="S75" s="19">
        <f t="shared" ref="S75" si="18">SUM(S58:S74)</f>
        <v>0</v>
      </c>
    </row>
    <row r="76" spans="1:19" ht="15.75" thickTop="1" x14ac:dyDescent="0.25">
      <c r="A76" s="44" t="s">
        <v>43</v>
      </c>
      <c r="D76" s="62" t="s">
        <v>25</v>
      </c>
      <c r="E76" s="63"/>
      <c r="F76" s="63"/>
      <c r="G76" s="64"/>
      <c r="H76" s="62" t="s">
        <v>26</v>
      </c>
      <c r="I76" s="63"/>
      <c r="J76" s="63"/>
      <c r="K76" s="64"/>
      <c r="L76" s="62" t="s">
        <v>27</v>
      </c>
      <c r="M76" s="63"/>
      <c r="N76" s="63"/>
      <c r="O76" s="64"/>
      <c r="P76" s="65"/>
      <c r="Q76" s="66"/>
      <c r="R76" s="66"/>
      <c r="S76" s="67"/>
    </row>
    <row r="77" spans="1:19" ht="15.75" thickBot="1" x14ac:dyDescent="0.3">
      <c r="D77" s="68"/>
      <c r="E77" s="69"/>
      <c r="F77" s="69"/>
      <c r="G77" s="69"/>
      <c r="H77" s="68"/>
      <c r="I77" s="69"/>
      <c r="J77" s="69"/>
      <c r="K77" s="70"/>
      <c r="L77" s="71" t="s">
        <v>28</v>
      </c>
      <c r="M77" s="72"/>
      <c r="N77" s="72"/>
      <c r="O77" s="73"/>
      <c r="P77" s="74"/>
      <c r="Q77" s="75"/>
      <c r="R77" s="75"/>
      <c r="S77" s="76"/>
    </row>
    <row r="78" spans="1:19" ht="15.75" thickTop="1" x14ac:dyDescent="0.25">
      <c r="B78" s="44" t="s">
        <v>71</v>
      </c>
    </row>
    <row r="79" spans="1:19" x14ac:dyDescent="0.25">
      <c r="B79" s="44" t="s">
        <v>72</v>
      </c>
    </row>
    <row r="80" spans="1:19" x14ac:dyDescent="0.25">
      <c r="B80" s="82" t="s">
        <v>86</v>
      </c>
      <c r="C80" s="82"/>
      <c r="D80" s="82"/>
      <c r="H80" s="83" t="s">
        <v>60</v>
      </c>
      <c r="I80" s="83"/>
      <c r="K80" s="83" t="s">
        <v>61</v>
      </c>
      <c r="L80" s="83"/>
      <c r="N80" s="83" t="s">
        <v>62</v>
      </c>
      <c r="O80" s="83"/>
    </row>
    <row r="81" spans="1:15" x14ac:dyDescent="0.25">
      <c r="B81" s="44" t="s">
        <v>73</v>
      </c>
      <c r="E81" s="44">
        <v>982800</v>
      </c>
      <c r="H81" s="44">
        <v>1350000</v>
      </c>
      <c r="I81" s="15">
        <v>1350000</v>
      </c>
      <c r="K81" s="44">
        <v>982800</v>
      </c>
      <c r="L81" s="15"/>
      <c r="O81" s="15"/>
    </row>
    <row r="82" spans="1:15" x14ac:dyDescent="0.25">
      <c r="B82" s="44" t="s">
        <v>74</v>
      </c>
      <c r="E82" s="44">
        <v>382800</v>
      </c>
      <c r="H82" s="84"/>
      <c r="I82" s="85">
        <v>1680000</v>
      </c>
      <c r="J82" s="84"/>
      <c r="K82" s="84">
        <v>1209600</v>
      </c>
      <c r="L82" s="85"/>
      <c r="M82" s="84"/>
      <c r="N82" s="84"/>
      <c r="O82" s="85"/>
    </row>
    <row r="83" spans="1:15" x14ac:dyDescent="0.25">
      <c r="A83" s="44" t="s">
        <v>79</v>
      </c>
      <c r="B83" s="44" t="s">
        <v>75</v>
      </c>
      <c r="F83" s="44">
        <v>1365000</v>
      </c>
      <c r="I83" s="85">
        <v>720000</v>
      </c>
      <c r="K83" s="44">
        <v>646080</v>
      </c>
      <c r="L83" s="85"/>
      <c r="O83" s="85"/>
    </row>
    <row r="84" spans="1:15" x14ac:dyDescent="0.25">
      <c r="A84" s="44" t="s">
        <v>80</v>
      </c>
      <c r="B84" s="44" t="s">
        <v>73</v>
      </c>
      <c r="E84" s="44">
        <v>1209600</v>
      </c>
      <c r="I84" s="85">
        <v>366600</v>
      </c>
      <c r="K84" s="44">
        <v>263952</v>
      </c>
      <c r="L84" s="85"/>
      <c r="O84" s="85"/>
    </row>
    <row r="85" spans="1:15" x14ac:dyDescent="0.25">
      <c r="A85" s="44" t="s">
        <v>81</v>
      </c>
      <c r="B85" s="44" t="s">
        <v>74</v>
      </c>
      <c r="E85" s="44">
        <v>470400</v>
      </c>
      <c r="I85" s="85"/>
      <c r="K85" s="44">
        <v>755340</v>
      </c>
      <c r="L85" s="85"/>
      <c r="O85" s="85"/>
    </row>
    <row r="86" spans="1:15" x14ac:dyDescent="0.25">
      <c r="A86" s="44" t="s">
        <v>82</v>
      </c>
      <c r="B86" s="44" t="s">
        <v>76</v>
      </c>
      <c r="F86" s="44">
        <v>1680000</v>
      </c>
      <c r="H86" s="86" t="s">
        <v>63</v>
      </c>
      <c r="I86" s="86"/>
      <c r="K86" s="89">
        <v>5184000</v>
      </c>
      <c r="L86" s="88"/>
      <c r="N86" s="86" t="s">
        <v>64</v>
      </c>
      <c r="O86" s="86"/>
    </row>
    <row r="87" spans="1:15" x14ac:dyDescent="0.25">
      <c r="A87" s="44" t="s">
        <v>83</v>
      </c>
      <c r="B87" s="44" t="s">
        <v>73</v>
      </c>
      <c r="E87" s="44">
        <v>646080</v>
      </c>
      <c r="I87" s="15"/>
      <c r="K87" s="90">
        <v>360000</v>
      </c>
      <c r="L87" s="84"/>
      <c r="O87" s="15">
        <v>2400000</v>
      </c>
    </row>
    <row r="88" spans="1:15" x14ac:dyDescent="0.25">
      <c r="A88" s="44" t="s">
        <v>84</v>
      </c>
      <c r="B88" s="44" t="s">
        <v>74</v>
      </c>
      <c r="E88" s="44">
        <v>73920</v>
      </c>
      <c r="I88" s="85"/>
      <c r="K88" s="90">
        <v>183300</v>
      </c>
      <c r="L88" s="84"/>
      <c r="O88" s="85">
        <v>5544000</v>
      </c>
    </row>
    <row r="89" spans="1:15" x14ac:dyDescent="0.25">
      <c r="A89" s="44" t="s">
        <v>85</v>
      </c>
      <c r="B89" s="44" t="s">
        <v>77</v>
      </c>
      <c r="F89" s="44">
        <v>720000</v>
      </c>
      <c r="I89" s="85"/>
      <c r="K89" s="90"/>
      <c r="L89" s="84"/>
      <c r="O89" s="85"/>
    </row>
    <row r="90" spans="1:15" x14ac:dyDescent="0.25">
      <c r="A90" s="44">
        <v>0.72</v>
      </c>
      <c r="B90" s="44" t="s">
        <v>73</v>
      </c>
      <c r="E90" s="44">
        <v>263952</v>
      </c>
      <c r="I90" s="85"/>
      <c r="K90" s="90"/>
      <c r="L90" s="84"/>
      <c r="O90" s="85"/>
    </row>
    <row r="91" spans="1:15" x14ac:dyDescent="0.25">
      <c r="B91" s="44" t="s">
        <v>74</v>
      </c>
      <c r="E91" s="44">
        <v>102648</v>
      </c>
      <c r="I91" s="85"/>
      <c r="K91" s="84"/>
      <c r="L91" s="84"/>
      <c r="O91" s="85"/>
    </row>
    <row r="92" spans="1:15" x14ac:dyDescent="0.25">
      <c r="B92" s="44" t="s">
        <v>78</v>
      </c>
      <c r="F92" s="44">
        <v>366600</v>
      </c>
      <c r="H92" s="86" t="s">
        <v>65</v>
      </c>
      <c r="I92" s="86"/>
      <c r="K92" s="83" t="s">
        <v>66</v>
      </c>
      <c r="L92" s="83"/>
      <c r="N92" s="86" t="s">
        <v>67</v>
      </c>
      <c r="O92" s="86"/>
    </row>
    <row r="93" spans="1:15" x14ac:dyDescent="0.25">
      <c r="B93" s="82" t="s">
        <v>87</v>
      </c>
      <c r="C93" s="82"/>
      <c r="D93" s="82"/>
      <c r="I93" s="15">
        <v>298500</v>
      </c>
      <c r="L93" s="15">
        <v>2850</v>
      </c>
      <c r="O93" s="15">
        <v>48750</v>
      </c>
    </row>
    <row r="94" spans="1:15" x14ac:dyDescent="0.25">
      <c r="B94" s="44" t="s">
        <v>73</v>
      </c>
      <c r="E94" s="44">
        <v>755340</v>
      </c>
      <c r="I94" s="85">
        <v>149250</v>
      </c>
      <c r="L94" s="85">
        <v>1425</v>
      </c>
      <c r="O94" s="85">
        <v>24375</v>
      </c>
    </row>
    <row r="95" spans="1:15" x14ac:dyDescent="0.25">
      <c r="A95" s="44" t="s">
        <v>89</v>
      </c>
      <c r="B95" s="44" t="s">
        <v>50</v>
      </c>
      <c r="F95" s="44">
        <v>755340</v>
      </c>
      <c r="I95" s="85"/>
      <c r="L95" s="85"/>
      <c r="O95" s="85"/>
    </row>
    <row r="96" spans="1:15" x14ac:dyDescent="0.25">
      <c r="A96" s="44" t="s">
        <v>90</v>
      </c>
      <c r="B96" s="44" t="s">
        <v>73</v>
      </c>
      <c r="E96" s="44">
        <v>5184000</v>
      </c>
      <c r="I96" s="85"/>
      <c r="L96" s="85"/>
      <c r="O96" s="85"/>
    </row>
    <row r="97" spans="1:19" x14ac:dyDescent="0.25">
      <c r="A97" s="44" t="s">
        <v>91</v>
      </c>
      <c r="B97" s="44" t="s">
        <v>73</v>
      </c>
      <c r="E97" s="44">
        <v>360000</v>
      </c>
      <c r="I97" s="85"/>
      <c r="L97" s="85"/>
      <c r="O97" s="85"/>
    </row>
    <row r="98" spans="1:19" x14ac:dyDescent="0.25">
      <c r="A98" s="44" t="s">
        <v>103</v>
      </c>
      <c r="B98" s="44" t="s">
        <v>54</v>
      </c>
      <c r="F98" s="44">
        <f>+E97+E96</f>
        <v>5544000</v>
      </c>
      <c r="I98" s="84"/>
      <c r="L98" s="84"/>
      <c r="O98" s="84"/>
    </row>
    <row r="99" spans="1:19" x14ac:dyDescent="0.25">
      <c r="B99" s="44" t="s">
        <v>88</v>
      </c>
      <c r="E99" s="44">
        <f>SUM(F100:F103)</f>
        <v>183300</v>
      </c>
      <c r="H99" s="83" t="s">
        <v>92</v>
      </c>
      <c r="I99" s="83"/>
      <c r="K99" s="86" t="s">
        <v>68</v>
      </c>
      <c r="L99" s="86"/>
      <c r="N99" s="87"/>
      <c r="O99" s="87"/>
    </row>
    <row r="100" spans="1:19" x14ac:dyDescent="0.25">
      <c r="B100" s="44" t="s">
        <v>56</v>
      </c>
      <c r="F100" s="44">
        <v>149250</v>
      </c>
      <c r="H100" s="44">
        <v>382800</v>
      </c>
      <c r="I100" s="15"/>
      <c r="L100" s="15">
        <v>16500</v>
      </c>
      <c r="N100" s="84"/>
      <c r="O100" s="84"/>
    </row>
    <row r="101" spans="1:19" x14ac:dyDescent="0.25">
      <c r="B101" s="44" t="s">
        <v>57</v>
      </c>
      <c r="F101" s="44">
        <v>1425</v>
      </c>
      <c r="H101" s="84">
        <v>470400</v>
      </c>
      <c r="I101" s="85"/>
      <c r="L101" s="85">
        <v>8250</v>
      </c>
      <c r="N101" s="84"/>
      <c r="O101" s="84"/>
    </row>
    <row r="102" spans="1:19" x14ac:dyDescent="0.25">
      <c r="B102" s="44" t="s">
        <v>58</v>
      </c>
      <c r="F102" s="44">
        <v>24375</v>
      </c>
      <c r="H102" s="44">
        <v>73920</v>
      </c>
      <c r="I102" s="85"/>
      <c r="L102" s="85"/>
      <c r="N102" s="84"/>
      <c r="O102" s="84"/>
    </row>
    <row r="103" spans="1:19" x14ac:dyDescent="0.25">
      <c r="B103" s="44" t="s">
        <v>59</v>
      </c>
      <c r="F103" s="44">
        <v>8250</v>
      </c>
      <c r="H103" s="44">
        <v>102648</v>
      </c>
      <c r="I103" s="85"/>
      <c r="L103" s="85"/>
      <c r="N103" s="84"/>
      <c r="O103" s="84"/>
    </row>
    <row r="104" spans="1:19" x14ac:dyDescent="0.25">
      <c r="I104" s="85"/>
      <c r="L104" s="85"/>
      <c r="N104" s="84"/>
      <c r="O104" s="84"/>
    </row>
    <row r="105" spans="1:19" x14ac:dyDescent="0.25">
      <c r="I105" s="84"/>
      <c r="L105" s="84"/>
      <c r="O105" s="84"/>
    </row>
    <row r="106" spans="1:19" x14ac:dyDescent="0.25">
      <c r="I106" s="84"/>
      <c r="L106" s="84"/>
      <c r="O106" s="84"/>
    </row>
    <row r="107" spans="1:19" x14ac:dyDescent="0.25">
      <c r="B107" s="44" t="s">
        <v>93</v>
      </c>
    </row>
    <row r="109" spans="1:19" ht="15.75" thickBot="1" x14ac:dyDescent="0.3">
      <c r="A109" s="44" t="s">
        <v>32</v>
      </c>
    </row>
    <row r="110" spans="1:19" ht="15.75" thickTop="1" x14ac:dyDescent="0.25">
      <c r="A110" s="44" t="s">
        <v>33</v>
      </c>
      <c r="B110" s="1"/>
      <c r="C110" s="45"/>
      <c r="D110" s="46" t="s">
        <v>21</v>
      </c>
      <c r="E110" s="47"/>
      <c r="F110" s="47"/>
      <c r="G110" s="47"/>
      <c r="H110" s="78" t="s">
        <v>22</v>
      </c>
      <c r="I110" s="78"/>
      <c r="J110" s="78"/>
      <c r="K110" s="78"/>
      <c r="L110" s="47" t="s">
        <v>23</v>
      </c>
      <c r="M110" s="47"/>
      <c r="N110" s="47"/>
      <c r="O110" s="47"/>
      <c r="P110" s="47" t="s">
        <v>24</v>
      </c>
      <c r="Q110" s="47"/>
      <c r="R110" s="47"/>
      <c r="S110" s="48"/>
    </row>
    <row r="111" spans="1:19" ht="15.75" thickBot="1" x14ac:dyDescent="0.3">
      <c r="B111" s="13"/>
      <c r="C111" s="49"/>
      <c r="D111" s="50" t="s">
        <v>17</v>
      </c>
      <c r="E111" s="51" t="s">
        <v>18</v>
      </c>
      <c r="F111" s="51" t="s">
        <v>19</v>
      </c>
      <c r="G111" s="52" t="s">
        <v>20</v>
      </c>
      <c r="H111" s="79" t="s">
        <v>17</v>
      </c>
      <c r="I111" s="80" t="s">
        <v>18</v>
      </c>
      <c r="J111" s="80" t="s">
        <v>19</v>
      </c>
      <c r="K111" s="81" t="s">
        <v>20</v>
      </c>
      <c r="L111" s="54" t="s">
        <v>17</v>
      </c>
      <c r="M111" s="51" t="s">
        <v>18</v>
      </c>
      <c r="N111" s="51" t="s">
        <v>19</v>
      </c>
      <c r="O111" s="51" t="s">
        <v>20</v>
      </c>
      <c r="P111" s="51" t="s">
        <v>17</v>
      </c>
      <c r="Q111" s="51" t="s">
        <v>18</v>
      </c>
      <c r="R111" s="51" t="s">
        <v>19</v>
      </c>
      <c r="S111" s="53" t="s">
        <v>20</v>
      </c>
    </row>
    <row r="112" spans="1:19" ht="15.75" thickTop="1" x14ac:dyDescent="0.25">
      <c r="A112" s="44" t="s">
        <v>7</v>
      </c>
      <c r="B112" s="1" t="s">
        <v>0</v>
      </c>
      <c r="C112" s="45">
        <v>1365000</v>
      </c>
      <c r="D112" s="1">
        <f>+C112</f>
        <v>1365000</v>
      </c>
      <c r="E112" s="2"/>
      <c r="F112" s="2"/>
      <c r="G112" s="3"/>
      <c r="H112" s="4">
        <f>+D112*72%</f>
        <v>982800</v>
      </c>
      <c r="I112" s="5"/>
      <c r="J112" s="5"/>
      <c r="K112" s="6"/>
      <c r="L112" s="21">
        <f>+H112*89%</f>
        <v>874692</v>
      </c>
      <c r="M112" s="22"/>
      <c r="N112" s="22"/>
      <c r="O112" s="23"/>
      <c r="P112" s="1"/>
      <c r="Q112" s="2"/>
      <c r="R112" s="2"/>
      <c r="S112" s="45"/>
    </row>
    <row r="113" spans="1:19" x14ac:dyDescent="0.25">
      <c r="A113" s="44" t="s">
        <v>34</v>
      </c>
      <c r="B113" s="7" t="s">
        <v>1</v>
      </c>
      <c r="C113" s="56">
        <v>650000</v>
      </c>
      <c r="D113" s="7"/>
      <c r="E113" s="8"/>
      <c r="F113" s="8"/>
      <c r="G113" s="9"/>
      <c r="H113" s="10">
        <f>+C113</f>
        <v>650000</v>
      </c>
      <c r="I113" s="11"/>
      <c r="J113" s="11"/>
      <c r="K113" s="12"/>
      <c r="L113" s="24">
        <f>+H113*89%</f>
        <v>578500</v>
      </c>
      <c r="M113" s="25"/>
      <c r="N113" s="25"/>
      <c r="O113" s="26"/>
      <c r="P113" s="7"/>
      <c r="Q113" s="8"/>
      <c r="R113" s="8"/>
      <c r="S113" s="56"/>
    </row>
    <row r="114" spans="1:19" x14ac:dyDescent="0.25">
      <c r="A114" s="44" t="s">
        <v>35</v>
      </c>
      <c r="B114" s="7" t="s">
        <v>2</v>
      </c>
      <c r="C114" s="56">
        <v>87100</v>
      </c>
      <c r="D114" s="7"/>
      <c r="E114" s="8"/>
      <c r="F114" s="8"/>
      <c r="G114" s="9"/>
      <c r="H114" s="10">
        <f t="shared" ref="H114:H117" si="19">+C114</f>
        <v>87100</v>
      </c>
      <c r="I114" s="11"/>
      <c r="J114" s="11"/>
      <c r="K114" s="12"/>
      <c r="L114" s="24">
        <f t="shared" ref="L114:L117" si="20">+H114*89%</f>
        <v>77519</v>
      </c>
      <c r="M114" s="25"/>
      <c r="N114" s="25"/>
      <c r="O114" s="26"/>
      <c r="P114" s="7"/>
      <c r="Q114" s="8"/>
      <c r="R114" s="8"/>
      <c r="S114" s="56"/>
    </row>
    <row r="115" spans="1:19" x14ac:dyDescent="0.25">
      <c r="B115" s="7" t="s">
        <v>3</v>
      </c>
      <c r="C115" s="56">
        <v>12000</v>
      </c>
      <c r="D115" s="7"/>
      <c r="E115" s="8"/>
      <c r="F115" s="8"/>
      <c r="G115" s="9"/>
      <c r="H115" s="10">
        <f t="shared" si="19"/>
        <v>12000</v>
      </c>
      <c r="I115" s="11"/>
      <c r="J115" s="11"/>
      <c r="K115" s="12"/>
      <c r="L115" s="24">
        <f t="shared" si="20"/>
        <v>10680</v>
      </c>
      <c r="M115" s="25"/>
      <c r="N115" s="25"/>
      <c r="O115" s="26"/>
      <c r="P115" s="7"/>
      <c r="Q115" s="8"/>
      <c r="R115" s="8"/>
      <c r="S115" s="56"/>
    </row>
    <row r="116" spans="1:19" x14ac:dyDescent="0.25">
      <c r="A116" s="44" t="s">
        <v>8</v>
      </c>
      <c r="B116" s="7" t="s">
        <v>4</v>
      </c>
      <c r="C116" s="56">
        <v>2640</v>
      </c>
      <c r="D116" s="7"/>
      <c r="E116" s="8"/>
      <c r="F116" s="8"/>
      <c r="G116" s="9"/>
      <c r="H116" s="10">
        <f t="shared" si="19"/>
        <v>2640</v>
      </c>
      <c r="I116" s="11"/>
      <c r="J116" s="11"/>
      <c r="K116" s="12"/>
      <c r="L116" s="24">
        <f t="shared" si="20"/>
        <v>2349.6</v>
      </c>
      <c r="M116" s="25"/>
      <c r="N116" s="25"/>
      <c r="O116" s="26"/>
      <c r="P116" s="7"/>
      <c r="Q116" s="8"/>
      <c r="R116" s="8"/>
      <c r="S116" s="56"/>
    </row>
    <row r="117" spans="1:19" x14ac:dyDescent="0.25">
      <c r="A117" s="44" t="s">
        <v>36</v>
      </c>
      <c r="B117" s="7" t="s">
        <v>5</v>
      </c>
      <c r="C117" s="56">
        <v>3600</v>
      </c>
      <c r="D117" s="7"/>
      <c r="E117" s="8"/>
      <c r="F117" s="8"/>
      <c r="G117" s="9"/>
      <c r="H117" s="10">
        <f t="shared" si="19"/>
        <v>3600</v>
      </c>
      <c r="I117" s="11"/>
      <c r="J117" s="11"/>
      <c r="K117" s="12"/>
      <c r="L117" s="24">
        <f t="shared" si="20"/>
        <v>3204</v>
      </c>
      <c r="M117" s="25"/>
      <c r="N117" s="25"/>
      <c r="O117" s="26"/>
      <c r="P117" s="7"/>
      <c r="Q117" s="8"/>
      <c r="R117" s="8"/>
      <c r="S117" s="56"/>
    </row>
    <row r="118" spans="1:19" x14ac:dyDescent="0.25">
      <c r="A118" s="44" t="s">
        <v>37</v>
      </c>
      <c r="B118" s="7" t="s">
        <v>6</v>
      </c>
      <c r="C118" s="56">
        <v>597000</v>
      </c>
      <c r="D118" s="7"/>
      <c r="E118" s="8"/>
      <c r="F118" s="8"/>
      <c r="G118" s="9">
        <f t="shared" ref="G118:G120" si="21">+C118*50%</f>
        <v>298500</v>
      </c>
      <c r="H118" s="10"/>
      <c r="I118" s="11"/>
      <c r="J118" s="11"/>
      <c r="K118" s="12">
        <f>+G118*72%+149250</f>
        <v>364170</v>
      </c>
      <c r="L118" s="27"/>
      <c r="M118" s="25"/>
      <c r="N118" s="25"/>
      <c r="O118" s="28">
        <f>+K118*89%+149250</f>
        <v>473361.3</v>
      </c>
      <c r="P118" s="7"/>
      <c r="Q118" s="8"/>
      <c r="R118" s="8"/>
      <c r="S118" s="56"/>
    </row>
    <row r="119" spans="1:19" x14ac:dyDescent="0.25">
      <c r="B119" s="7" t="s">
        <v>7</v>
      </c>
      <c r="C119" s="56">
        <v>5700</v>
      </c>
      <c r="D119" s="7"/>
      <c r="E119" s="8"/>
      <c r="F119" s="8"/>
      <c r="G119" s="9">
        <f t="shared" si="21"/>
        <v>2850</v>
      </c>
      <c r="H119" s="10"/>
      <c r="I119" s="11"/>
      <c r="J119" s="11"/>
      <c r="K119" s="12">
        <f>+G119*72%+1425</f>
        <v>3477</v>
      </c>
      <c r="L119" s="27"/>
      <c r="M119" s="25"/>
      <c r="N119" s="25"/>
      <c r="O119" s="28">
        <f>+K119*89%+1425</f>
        <v>4519.5300000000007</v>
      </c>
      <c r="P119" s="7"/>
      <c r="Q119" s="8"/>
      <c r="R119" s="8"/>
      <c r="S119" s="56"/>
    </row>
    <row r="120" spans="1:19" x14ac:dyDescent="0.25">
      <c r="A120" s="44" t="s">
        <v>11</v>
      </c>
      <c r="B120" s="7" t="s">
        <v>8</v>
      </c>
      <c r="C120" s="56">
        <v>97500</v>
      </c>
      <c r="D120" s="7"/>
      <c r="E120" s="8"/>
      <c r="F120" s="8"/>
      <c r="G120" s="9">
        <f t="shared" si="21"/>
        <v>48750</v>
      </c>
      <c r="H120" s="10"/>
      <c r="I120" s="11"/>
      <c r="J120" s="11"/>
      <c r="K120" s="12">
        <f>+G120*72%+24375</f>
        <v>59475</v>
      </c>
      <c r="L120" s="27"/>
      <c r="M120" s="25"/>
      <c r="N120" s="25"/>
      <c r="O120" s="28">
        <f>+K120*89%+24375</f>
        <v>77307.75</v>
      </c>
      <c r="P120" s="7"/>
      <c r="Q120" s="8"/>
      <c r="R120" s="8"/>
      <c r="S120" s="56"/>
    </row>
    <row r="121" spans="1:19" x14ac:dyDescent="0.25">
      <c r="A121" s="44" t="s">
        <v>38</v>
      </c>
      <c r="B121" s="7" t="s">
        <v>9</v>
      </c>
      <c r="C121" s="56">
        <v>1680000</v>
      </c>
      <c r="D121" s="7"/>
      <c r="E121" s="8">
        <f>+C121</f>
        <v>1680000</v>
      </c>
      <c r="F121" s="8"/>
      <c r="G121" s="9"/>
      <c r="H121" s="10"/>
      <c r="I121" s="11">
        <f>+E121*72%</f>
        <v>1209600</v>
      </c>
      <c r="J121" s="11"/>
      <c r="K121" s="12"/>
      <c r="L121" s="27"/>
      <c r="M121" s="25">
        <f>+I121*89%</f>
        <v>1076544</v>
      </c>
      <c r="N121" s="25"/>
      <c r="O121" s="26"/>
      <c r="P121" s="7"/>
      <c r="Q121" s="8"/>
      <c r="R121" s="8"/>
      <c r="S121" s="56"/>
    </row>
    <row r="122" spans="1:19" x14ac:dyDescent="0.25">
      <c r="A122" s="44" t="s">
        <v>39</v>
      </c>
      <c r="B122" s="7" t="s">
        <v>10</v>
      </c>
      <c r="C122" s="56">
        <v>5184000</v>
      </c>
      <c r="D122" s="7"/>
      <c r="E122" s="8"/>
      <c r="F122" s="8"/>
      <c r="G122" s="9"/>
      <c r="H122" s="10"/>
      <c r="I122" s="11">
        <f>+C122</f>
        <v>5184000</v>
      </c>
      <c r="J122" s="11"/>
      <c r="K122" s="12"/>
      <c r="L122" s="27"/>
      <c r="M122" s="25">
        <f>+I122*89%</f>
        <v>4613760</v>
      </c>
      <c r="N122" s="25"/>
      <c r="O122" s="26"/>
      <c r="P122" s="7"/>
      <c r="Q122" s="8"/>
      <c r="R122" s="8"/>
      <c r="S122" s="56"/>
    </row>
    <row r="123" spans="1:19" x14ac:dyDescent="0.25">
      <c r="B123" s="7" t="s">
        <v>11</v>
      </c>
      <c r="C123" s="56">
        <v>912000</v>
      </c>
      <c r="D123" s="7"/>
      <c r="E123" s="8"/>
      <c r="F123" s="8">
        <f>+C123*50%</f>
        <v>456000</v>
      </c>
      <c r="G123" s="9"/>
      <c r="H123" s="10"/>
      <c r="I123" s="11"/>
      <c r="J123" s="11">
        <f>+F123*72%+228000</f>
        <v>556320</v>
      </c>
      <c r="K123" s="12"/>
      <c r="L123" s="27"/>
      <c r="M123" s="25"/>
      <c r="N123" s="25">
        <f>+J123*89%+228000</f>
        <v>723124.8</v>
      </c>
      <c r="O123" s="26"/>
      <c r="P123" s="7"/>
      <c r="Q123" s="8"/>
      <c r="R123" s="8"/>
      <c r="S123" s="56"/>
    </row>
    <row r="124" spans="1:19" x14ac:dyDescent="0.25">
      <c r="A124" s="44" t="s">
        <v>12</v>
      </c>
      <c r="B124" s="7" t="s">
        <v>12</v>
      </c>
      <c r="C124" s="56">
        <v>528000</v>
      </c>
      <c r="D124" s="7"/>
      <c r="E124" s="8"/>
      <c r="F124" s="8">
        <f>+C124*50%</f>
        <v>264000</v>
      </c>
      <c r="G124" s="9"/>
      <c r="H124" s="10"/>
      <c r="I124" s="11"/>
      <c r="J124" s="11">
        <f>+F124*72%+132000</f>
        <v>322080</v>
      </c>
      <c r="K124" s="12"/>
      <c r="L124" s="27"/>
      <c r="M124" s="25"/>
      <c r="N124" s="25">
        <f>+J124*89%+132000</f>
        <v>418651.2</v>
      </c>
      <c r="O124" s="26"/>
      <c r="P124" s="7"/>
      <c r="Q124" s="8"/>
      <c r="R124" s="8"/>
      <c r="S124" s="56"/>
    </row>
    <row r="125" spans="1:19" x14ac:dyDescent="0.25">
      <c r="A125" s="44" t="s">
        <v>40</v>
      </c>
      <c r="B125" s="7" t="s">
        <v>13</v>
      </c>
      <c r="C125" s="56">
        <v>33000</v>
      </c>
      <c r="D125" s="7"/>
      <c r="E125" s="8"/>
      <c r="F125" s="8"/>
      <c r="G125" s="9">
        <f>+C125*50%</f>
        <v>16500</v>
      </c>
      <c r="H125" s="10"/>
      <c r="I125" s="11"/>
      <c r="J125" s="11"/>
      <c r="K125" s="12">
        <f>+G125*72%+8250</f>
        <v>20130</v>
      </c>
      <c r="L125" s="27"/>
      <c r="M125" s="25"/>
      <c r="N125" s="25"/>
      <c r="O125" s="28">
        <f>+K125*89%+8250</f>
        <v>26165.7</v>
      </c>
      <c r="P125" s="7"/>
      <c r="Q125" s="8"/>
      <c r="R125" s="8"/>
      <c r="S125" s="56"/>
    </row>
    <row r="126" spans="1:19" x14ac:dyDescent="0.25">
      <c r="A126" s="44" t="s">
        <v>41</v>
      </c>
      <c r="B126" s="7" t="s">
        <v>14</v>
      </c>
      <c r="C126" s="56">
        <v>225000</v>
      </c>
      <c r="D126" s="7"/>
      <c r="E126" s="8"/>
      <c r="F126" s="8"/>
      <c r="G126" s="9"/>
      <c r="H126" s="10"/>
      <c r="I126" s="11"/>
      <c r="J126" s="11"/>
      <c r="K126" s="12"/>
      <c r="L126" s="27">
        <v>225000</v>
      </c>
      <c r="M126" s="25"/>
      <c r="N126" s="25"/>
      <c r="O126" s="26"/>
      <c r="P126" s="7"/>
      <c r="Q126" s="8"/>
      <c r="R126" s="8"/>
      <c r="S126" s="56"/>
    </row>
    <row r="127" spans="1:19" x14ac:dyDescent="0.25">
      <c r="B127" s="7" t="s">
        <v>15</v>
      </c>
      <c r="C127" s="56">
        <v>830000</v>
      </c>
      <c r="D127" s="7"/>
      <c r="E127" s="8"/>
      <c r="F127" s="8"/>
      <c r="G127" s="9"/>
      <c r="H127" s="10"/>
      <c r="I127" s="11"/>
      <c r="J127" s="11"/>
      <c r="K127" s="12"/>
      <c r="L127" s="27"/>
      <c r="M127" s="25">
        <v>830000</v>
      </c>
      <c r="N127" s="25"/>
      <c r="O127" s="26"/>
      <c r="P127" s="7"/>
      <c r="Q127" s="8"/>
      <c r="R127" s="8"/>
      <c r="S127" s="56"/>
    </row>
    <row r="128" spans="1:19" ht="15.75" thickBot="1" x14ac:dyDescent="0.3">
      <c r="A128" s="44" t="s">
        <v>13</v>
      </c>
      <c r="B128" s="13" t="s">
        <v>16</v>
      </c>
      <c r="C128" s="49">
        <v>198000</v>
      </c>
      <c r="D128" s="13"/>
      <c r="E128" s="14"/>
      <c r="F128" s="14"/>
      <c r="G128" s="15"/>
      <c r="H128" s="16"/>
      <c r="I128" s="17"/>
      <c r="J128" s="17"/>
      <c r="K128" s="18"/>
      <c r="L128" s="29"/>
      <c r="M128" s="30"/>
      <c r="N128" s="30">
        <v>198000</v>
      </c>
      <c r="O128" s="31"/>
      <c r="P128" s="13"/>
      <c r="Q128" s="14"/>
      <c r="R128" s="14"/>
      <c r="S128" s="49"/>
    </row>
    <row r="129" spans="1:19" ht="16.5" thickTop="1" thickBot="1" x14ac:dyDescent="0.3">
      <c r="A129" s="44" t="s">
        <v>42</v>
      </c>
      <c r="B129" s="60" t="s">
        <v>29</v>
      </c>
      <c r="C129" s="61"/>
      <c r="D129" s="19">
        <f>SUM(D112:D128)</f>
        <v>1365000</v>
      </c>
      <c r="E129" s="19">
        <f t="shared" ref="E129" si="22">SUM(E112:E128)</f>
        <v>1680000</v>
      </c>
      <c r="F129" s="19">
        <f t="shared" ref="F129" si="23">SUM(F112:F128)</f>
        <v>720000</v>
      </c>
      <c r="G129" s="19">
        <f t="shared" ref="G129" si="24">SUM(G112:G128)</f>
        <v>366600</v>
      </c>
      <c r="H129" s="20">
        <f t="shared" ref="H129" si="25">SUM(H112:H128)</f>
        <v>1738140</v>
      </c>
      <c r="I129" s="20">
        <f t="shared" ref="I129" si="26">SUM(I112:I128)</f>
        <v>6393600</v>
      </c>
      <c r="J129" s="20">
        <f t="shared" ref="J129" si="27">SUM(J112:J128)</f>
        <v>878400</v>
      </c>
      <c r="K129" s="20">
        <f t="shared" ref="K129" si="28">SUM(K112:K128)</f>
        <v>447252</v>
      </c>
      <c r="L129" s="32">
        <f t="shared" ref="L129" si="29">SUM(L112:L128)</f>
        <v>1771944.6</v>
      </c>
      <c r="M129" s="32">
        <f t="shared" ref="M129" si="30">SUM(M112:M128)</f>
        <v>6520304</v>
      </c>
      <c r="N129" s="32">
        <f t="shared" ref="N129" si="31">SUM(N112:N128)</f>
        <v>1339776</v>
      </c>
      <c r="O129" s="32">
        <f t="shared" ref="O129" si="32">SUM(O112:O128)</f>
        <v>581354.28</v>
      </c>
      <c r="P129" s="19">
        <f t="shared" ref="P129" si="33">SUM(P112:P128)</f>
        <v>0</v>
      </c>
      <c r="Q129" s="19">
        <f t="shared" ref="Q129" si="34">SUM(Q112:Q128)</f>
        <v>0</v>
      </c>
      <c r="R129" s="19">
        <f t="shared" ref="R129" si="35">SUM(R112:R128)</f>
        <v>0</v>
      </c>
      <c r="S129" s="19">
        <f t="shared" ref="S129" si="36">SUM(S112:S128)</f>
        <v>0</v>
      </c>
    </row>
    <row r="130" spans="1:19" ht="15.75" thickTop="1" x14ac:dyDescent="0.25">
      <c r="A130" s="44" t="s">
        <v>43</v>
      </c>
      <c r="D130" s="62" t="s">
        <v>25</v>
      </c>
      <c r="E130" s="63"/>
      <c r="F130" s="63"/>
      <c r="G130" s="64"/>
      <c r="H130" s="62" t="s">
        <v>26</v>
      </c>
      <c r="I130" s="63"/>
      <c r="J130" s="63"/>
      <c r="K130" s="64"/>
      <c r="L130" s="62" t="s">
        <v>27</v>
      </c>
      <c r="M130" s="63"/>
      <c r="N130" s="63"/>
      <c r="O130" s="64"/>
      <c r="P130" s="65"/>
      <c r="Q130" s="66"/>
      <c r="R130" s="66"/>
      <c r="S130" s="67"/>
    </row>
    <row r="131" spans="1:19" ht="15.75" thickBot="1" x14ac:dyDescent="0.3">
      <c r="D131" s="68"/>
      <c r="E131" s="69"/>
      <c r="F131" s="69"/>
      <c r="G131" s="69"/>
      <c r="H131" s="68"/>
      <c r="I131" s="69"/>
      <c r="J131" s="69"/>
      <c r="K131" s="70"/>
      <c r="L131" s="71" t="s">
        <v>28</v>
      </c>
      <c r="M131" s="72"/>
      <c r="N131" s="72"/>
      <c r="O131" s="73"/>
      <c r="P131" s="74"/>
      <c r="Q131" s="75"/>
      <c r="R131" s="75"/>
      <c r="S131" s="76"/>
    </row>
    <row r="132" spans="1:19" ht="15.75" thickTop="1" x14ac:dyDescent="0.25"/>
    <row r="133" spans="1:19" x14ac:dyDescent="0.25">
      <c r="B133" s="44" t="s">
        <v>94</v>
      </c>
      <c r="H133" s="83" t="s">
        <v>60</v>
      </c>
      <c r="I133" s="83"/>
      <c r="K133" s="83" t="s">
        <v>61</v>
      </c>
      <c r="L133" s="83"/>
      <c r="N133" s="83" t="s">
        <v>62</v>
      </c>
      <c r="O133" s="83"/>
    </row>
    <row r="134" spans="1:19" x14ac:dyDescent="0.25">
      <c r="B134" s="44" t="s">
        <v>74</v>
      </c>
      <c r="H134" s="44">
        <v>1350000</v>
      </c>
      <c r="I134" s="15">
        <v>1350000</v>
      </c>
      <c r="K134" s="44">
        <v>982800</v>
      </c>
      <c r="L134" s="15"/>
      <c r="O134" s="15"/>
    </row>
    <row r="135" spans="1:19" x14ac:dyDescent="0.25">
      <c r="A135" s="44" t="s">
        <v>79</v>
      </c>
      <c r="B135" s="44" t="s">
        <v>95</v>
      </c>
      <c r="H135" s="84"/>
      <c r="I135" s="85">
        <v>1680000</v>
      </c>
      <c r="J135" s="84"/>
      <c r="K135" s="84">
        <v>1209600</v>
      </c>
      <c r="L135" s="85"/>
      <c r="M135" s="84"/>
      <c r="N135" s="84"/>
      <c r="O135" s="85"/>
    </row>
    <row r="136" spans="1:19" x14ac:dyDescent="0.25">
      <c r="A136" s="44" t="s">
        <v>80</v>
      </c>
      <c r="B136" s="44" t="s">
        <v>94</v>
      </c>
      <c r="I136" s="85">
        <v>720000</v>
      </c>
      <c r="K136" s="44">
        <v>646080</v>
      </c>
      <c r="L136" s="85"/>
      <c r="O136" s="85"/>
    </row>
    <row r="137" spans="1:19" ht="15.75" thickBot="1" x14ac:dyDescent="0.3">
      <c r="A137" s="44" t="s">
        <v>81</v>
      </c>
      <c r="B137" s="44" t="s">
        <v>74</v>
      </c>
      <c r="H137" s="75"/>
      <c r="I137" s="91">
        <v>366600</v>
      </c>
      <c r="K137" s="44">
        <v>263952</v>
      </c>
      <c r="L137" s="85"/>
      <c r="O137" s="85"/>
    </row>
    <row r="138" spans="1:19" ht="15.75" thickTop="1" x14ac:dyDescent="0.25">
      <c r="A138" s="44" t="s">
        <v>82</v>
      </c>
      <c r="B138" s="44" t="s">
        <v>96</v>
      </c>
      <c r="I138" s="85"/>
      <c r="K138" s="44">
        <v>755340</v>
      </c>
      <c r="L138" s="85"/>
      <c r="O138" s="85"/>
    </row>
    <row r="139" spans="1:19" x14ac:dyDescent="0.25">
      <c r="A139" s="44" t="s">
        <v>100</v>
      </c>
      <c r="B139" s="44" t="s">
        <v>94</v>
      </c>
      <c r="H139" s="86" t="s">
        <v>63</v>
      </c>
      <c r="I139" s="86"/>
      <c r="K139" s="89">
        <v>5184000</v>
      </c>
      <c r="L139" s="88"/>
      <c r="N139" s="89"/>
      <c r="O139" s="88"/>
    </row>
    <row r="140" spans="1:19" x14ac:dyDescent="0.25">
      <c r="A140" s="44" t="s">
        <v>101</v>
      </c>
      <c r="B140" s="44" t="s">
        <v>74</v>
      </c>
      <c r="I140" s="15"/>
      <c r="K140" s="90">
        <v>360000</v>
      </c>
      <c r="L140" s="84"/>
      <c r="N140" s="90"/>
      <c r="O140" s="84"/>
    </row>
    <row r="141" spans="1:19" x14ac:dyDescent="0.25">
      <c r="A141" s="44" t="s">
        <v>85</v>
      </c>
      <c r="B141" s="44" t="s">
        <v>97</v>
      </c>
      <c r="I141" s="85"/>
      <c r="K141" s="90">
        <v>183300</v>
      </c>
      <c r="L141" s="84"/>
      <c r="N141" s="90"/>
      <c r="O141" s="84"/>
    </row>
    <row r="142" spans="1:19" x14ac:dyDescent="0.25">
      <c r="A142" s="44">
        <v>0.72</v>
      </c>
      <c r="B142" s="44" t="s">
        <v>94</v>
      </c>
      <c r="I142" s="85"/>
      <c r="K142" s="84"/>
      <c r="L142" s="84"/>
      <c r="N142" s="90"/>
      <c r="O142" s="84"/>
    </row>
    <row r="143" spans="1:19" x14ac:dyDescent="0.25">
      <c r="B143" s="44" t="s">
        <v>74</v>
      </c>
      <c r="I143" s="85"/>
      <c r="K143" s="84"/>
      <c r="L143" s="84"/>
      <c r="N143" s="90"/>
      <c r="O143" s="84"/>
    </row>
    <row r="144" spans="1:19" x14ac:dyDescent="0.25">
      <c r="B144" s="44" t="s">
        <v>98</v>
      </c>
      <c r="I144" s="85"/>
      <c r="K144" s="84"/>
      <c r="L144" s="84"/>
      <c r="N144" s="90"/>
      <c r="O144" s="84"/>
    </row>
    <row r="145" spans="1:18" x14ac:dyDescent="0.25">
      <c r="B145" s="82" t="s">
        <v>87</v>
      </c>
      <c r="C145" s="82"/>
      <c r="D145" s="82"/>
      <c r="H145" s="86" t="s">
        <v>65</v>
      </c>
      <c r="I145" s="86"/>
      <c r="K145" s="86" t="s">
        <v>64</v>
      </c>
      <c r="L145" s="86"/>
      <c r="N145" s="95"/>
      <c r="O145" s="94"/>
    </row>
    <row r="146" spans="1:18" x14ac:dyDescent="0.25">
      <c r="B146" s="44" t="s">
        <v>94</v>
      </c>
      <c r="I146" s="15">
        <v>298500</v>
      </c>
      <c r="L146" s="15">
        <v>2400000</v>
      </c>
      <c r="N146" s="90"/>
      <c r="O146" s="84"/>
    </row>
    <row r="147" spans="1:18" x14ac:dyDescent="0.25">
      <c r="A147" s="44" t="s">
        <v>89</v>
      </c>
      <c r="B147" s="44" t="s">
        <v>50</v>
      </c>
      <c r="I147" s="85">
        <v>149250</v>
      </c>
      <c r="L147" s="85">
        <v>5544000</v>
      </c>
      <c r="N147" s="90"/>
      <c r="O147" s="84"/>
    </row>
    <row r="148" spans="1:18" x14ac:dyDescent="0.25">
      <c r="A148" s="44" t="s">
        <v>90</v>
      </c>
      <c r="B148" s="44" t="s">
        <v>94</v>
      </c>
      <c r="I148" s="85"/>
      <c r="L148" s="85"/>
      <c r="N148" s="90"/>
      <c r="O148" s="84"/>
    </row>
    <row r="149" spans="1:18" x14ac:dyDescent="0.25">
      <c r="A149" s="44" t="s">
        <v>91</v>
      </c>
      <c r="B149" s="44" t="s">
        <v>94</v>
      </c>
      <c r="I149" s="85"/>
      <c r="L149" s="85"/>
      <c r="N149" s="90"/>
      <c r="O149" s="84"/>
    </row>
    <row r="150" spans="1:18" x14ac:dyDescent="0.25">
      <c r="A150" s="44" t="s">
        <v>102</v>
      </c>
      <c r="B150" s="44" t="s">
        <v>54</v>
      </c>
      <c r="I150" s="85"/>
      <c r="L150" s="85"/>
      <c r="N150" s="84"/>
      <c r="O150" s="84"/>
    </row>
    <row r="151" spans="1:18" x14ac:dyDescent="0.25">
      <c r="B151" s="44" t="s">
        <v>99</v>
      </c>
      <c r="I151" s="84"/>
      <c r="L151" s="84"/>
      <c r="O151" s="84"/>
    </row>
    <row r="152" spans="1:18" x14ac:dyDescent="0.25">
      <c r="B152" s="44" t="s">
        <v>56</v>
      </c>
      <c r="E152" s="93"/>
      <c r="F152" s="93"/>
      <c r="H152" s="83" t="s">
        <v>92</v>
      </c>
      <c r="I152" s="83"/>
      <c r="K152" s="86" t="s">
        <v>68</v>
      </c>
      <c r="L152" s="86"/>
      <c r="N152" s="83" t="s">
        <v>66</v>
      </c>
      <c r="O152" s="83"/>
      <c r="Q152" s="92" t="s">
        <v>67</v>
      </c>
      <c r="R152" s="92"/>
    </row>
    <row r="153" spans="1:18" x14ac:dyDescent="0.25">
      <c r="B153" s="44" t="s">
        <v>57</v>
      </c>
      <c r="E153" s="84"/>
      <c r="F153" s="84"/>
      <c r="H153" s="44">
        <v>382800</v>
      </c>
      <c r="I153" s="15"/>
      <c r="L153" s="15">
        <v>16500</v>
      </c>
      <c r="O153" s="15">
        <v>2850</v>
      </c>
      <c r="R153" s="15">
        <v>48750</v>
      </c>
    </row>
    <row r="154" spans="1:18" x14ac:dyDescent="0.25">
      <c r="B154" s="44" t="s">
        <v>58</v>
      </c>
      <c r="E154" s="84"/>
      <c r="F154" s="84"/>
      <c r="H154" s="84">
        <v>470400</v>
      </c>
      <c r="I154" s="85"/>
      <c r="L154" s="85">
        <v>8250</v>
      </c>
      <c r="O154" s="85">
        <v>1425</v>
      </c>
      <c r="R154" s="85">
        <v>24375</v>
      </c>
    </row>
    <row r="155" spans="1:18" x14ac:dyDescent="0.25">
      <c r="B155" s="44" t="s">
        <v>59</v>
      </c>
      <c r="E155" s="84"/>
      <c r="F155" s="84"/>
      <c r="H155" s="44">
        <v>73920</v>
      </c>
      <c r="I155" s="85"/>
      <c r="L155" s="85"/>
      <c r="O155" s="85"/>
      <c r="R155" s="85"/>
    </row>
    <row r="156" spans="1:18" x14ac:dyDescent="0.25">
      <c r="E156" s="84"/>
      <c r="F156" s="84"/>
      <c r="H156" s="44">
        <v>102648</v>
      </c>
      <c r="I156" s="85"/>
      <c r="L156" s="85"/>
      <c r="O156" s="85"/>
      <c r="R156" s="85"/>
    </row>
    <row r="157" spans="1:18" x14ac:dyDescent="0.25">
      <c r="E157" s="84"/>
      <c r="F157" s="84"/>
      <c r="I157" s="85"/>
      <c r="L157" s="85"/>
      <c r="O157" s="85"/>
      <c r="R157" s="85"/>
    </row>
    <row r="160" spans="1:18" ht="15.75" thickBot="1" x14ac:dyDescent="0.3"/>
    <row r="161" spans="2:19" ht="15.75" thickTop="1" x14ac:dyDescent="0.25">
      <c r="B161" s="1"/>
      <c r="C161" s="45"/>
      <c r="D161" s="46" t="s">
        <v>21</v>
      </c>
      <c r="E161" s="47"/>
      <c r="F161" s="47"/>
      <c r="G161" s="47"/>
      <c r="H161" s="78" t="s">
        <v>22</v>
      </c>
      <c r="I161" s="78"/>
      <c r="J161" s="78"/>
      <c r="K161" s="78"/>
      <c r="L161" s="47" t="s">
        <v>23</v>
      </c>
      <c r="M161" s="47"/>
      <c r="N161" s="47"/>
      <c r="O161" s="47"/>
      <c r="P161" s="47" t="s">
        <v>24</v>
      </c>
      <c r="Q161" s="47"/>
      <c r="R161" s="47"/>
      <c r="S161" s="48"/>
    </row>
    <row r="162" spans="2:19" ht="15.75" thickBot="1" x14ac:dyDescent="0.3">
      <c r="B162" s="13"/>
      <c r="C162" s="49"/>
      <c r="D162" s="50" t="s">
        <v>17</v>
      </c>
      <c r="E162" s="51" t="s">
        <v>18</v>
      </c>
      <c r="F162" s="51" t="s">
        <v>19</v>
      </c>
      <c r="G162" s="52" t="s">
        <v>20</v>
      </c>
      <c r="H162" s="79" t="s">
        <v>17</v>
      </c>
      <c r="I162" s="80" t="s">
        <v>18</v>
      </c>
      <c r="J162" s="80" t="s">
        <v>19</v>
      </c>
      <c r="K162" s="81" t="s">
        <v>20</v>
      </c>
      <c r="L162" s="54" t="s">
        <v>17</v>
      </c>
      <c r="M162" s="51" t="s">
        <v>18</v>
      </c>
      <c r="N162" s="51" t="s">
        <v>19</v>
      </c>
      <c r="O162" s="51" t="s">
        <v>20</v>
      </c>
      <c r="P162" s="51" t="s">
        <v>17</v>
      </c>
      <c r="Q162" s="51" t="s">
        <v>18</v>
      </c>
      <c r="R162" s="51" t="s">
        <v>19</v>
      </c>
      <c r="S162" s="53" t="s">
        <v>20</v>
      </c>
    </row>
    <row r="163" spans="2:19" ht="15.75" thickTop="1" x14ac:dyDescent="0.25">
      <c r="B163" s="1" t="s">
        <v>0</v>
      </c>
      <c r="C163" s="45">
        <v>1365000</v>
      </c>
      <c r="D163" s="1">
        <f>+C163</f>
        <v>1365000</v>
      </c>
      <c r="E163" s="2"/>
      <c r="F163" s="2"/>
      <c r="G163" s="3"/>
      <c r="H163" s="4">
        <f>+D163*72%</f>
        <v>982800</v>
      </c>
      <c r="I163" s="5"/>
      <c r="J163" s="5"/>
      <c r="K163" s="6"/>
      <c r="L163" s="38">
        <f>+H163*89%</f>
        <v>874692</v>
      </c>
      <c r="M163" s="5"/>
      <c r="N163" s="5"/>
      <c r="O163" s="39"/>
      <c r="P163" s="33">
        <f>+L163*96%</f>
        <v>839704.32</v>
      </c>
      <c r="Q163" s="22"/>
      <c r="R163" s="22"/>
      <c r="S163" s="34"/>
    </row>
    <row r="164" spans="2:19" x14ac:dyDescent="0.25">
      <c r="B164" s="7" t="s">
        <v>1</v>
      </c>
      <c r="C164" s="56">
        <v>650000</v>
      </c>
      <c r="D164" s="7"/>
      <c r="E164" s="8"/>
      <c r="F164" s="8"/>
      <c r="G164" s="9"/>
      <c r="H164" s="10">
        <f>+C164</f>
        <v>650000</v>
      </c>
      <c r="I164" s="11"/>
      <c r="J164" s="11"/>
      <c r="K164" s="12"/>
      <c r="L164" s="10">
        <f>+H164*89%</f>
        <v>578500</v>
      </c>
      <c r="M164" s="11"/>
      <c r="N164" s="11"/>
      <c r="O164" s="40"/>
      <c r="P164" s="24">
        <f t="shared" ref="P164:P168" si="37">+L164*96%</f>
        <v>555360</v>
      </c>
      <c r="Q164" s="25"/>
      <c r="R164" s="25"/>
      <c r="S164" s="28"/>
    </row>
    <row r="165" spans="2:19" x14ac:dyDescent="0.25">
      <c r="B165" s="7" t="s">
        <v>2</v>
      </c>
      <c r="C165" s="56">
        <v>87100</v>
      </c>
      <c r="D165" s="7"/>
      <c r="E165" s="8"/>
      <c r="F165" s="8"/>
      <c r="G165" s="9"/>
      <c r="H165" s="10">
        <f t="shared" ref="H165:H168" si="38">+C165</f>
        <v>87100</v>
      </c>
      <c r="I165" s="11"/>
      <c r="J165" s="11"/>
      <c r="K165" s="12"/>
      <c r="L165" s="10">
        <f t="shared" ref="L165:L168" si="39">+H165*89%</f>
        <v>77519</v>
      </c>
      <c r="M165" s="11"/>
      <c r="N165" s="11"/>
      <c r="O165" s="40"/>
      <c r="P165" s="24">
        <f t="shared" si="37"/>
        <v>74418.239999999991</v>
      </c>
      <c r="Q165" s="25"/>
      <c r="R165" s="25"/>
      <c r="S165" s="28"/>
    </row>
    <row r="166" spans="2:19" x14ac:dyDescent="0.25">
      <c r="B166" s="7" t="s">
        <v>3</v>
      </c>
      <c r="C166" s="56">
        <v>12000</v>
      </c>
      <c r="D166" s="7"/>
      <c r="E166" s="8"/>
      <c r="F166" s="8"/>
      <c r="G166" s="9"/>
      <c r="H166" s="10">
        <f t="shared" si="38"/>
        <v>12000</v>
      </c>
      <c r="I166" s="11"/>
      <c r="J166" s="11"/>
      <c r="K166" s="12"/>
      <c r="L166" s="10">
        <f t="shared" si="39"/>
        <v>10680</v>
      </c>
      <c r="M166" s="11"/>
      <c r="N166" s="11"/>
      <c r="O166" s="40"/>
      <c r="P166" s="24">
        <f t="shared" si="37"/>
        <v>10252.799999999999</v>
      </c>
      <c r="Q166" s="25"/>
      <c r="R166" s="25"/>
      <c r="S166" s="28"/>
    </row>
    <row r="167" spans="2:19" x14ac:dyDescent="0.25">
      <c r="B167" s="7" t="s">
        <v>4</v>
      </c>
      <c r="C167" s="56">
        <v>2640</v>
      </c>
      <c r="D167" s="7"/>
      <c r="E167" s="8"/>
      <c r="F167" s="8"/>
      <c r="G167" s="9"/>
      <c r="H167" s="10">
        <f t="shared" si="38"/>
        <v>2640</v>
      </c>
      <c r="I167" s="11"/>
      <c r="J167" s="11"/>
      <c r="K167" s="12"/>
      <c r="L167" s="10">
        <f t="shared" si="39"/>
        <v>2349.6</v>
      </c>
      <c r="M167" s="11"/>
      <c r="N167" s="11"/>
      <c r="O167" s="40"/>
      <c r="P167" s="24">
        <f t="shared" si="37"/>
        <v>2255.616</v>
      </c>
      <c r="Q167" s="25"/>
      <c r="R167" s="25"/>
      <c r="S167" s="28"/>
    </row>
    <row r="168" spans="2:19" x14ac:dyDescent="0.25">
      <c r="B168" s="7" t="s">
        <v>5</v>
      </c>
      <c r="C168" s="56">
        <v>3600</v>
      </c>
      <c r="D168" s="7"/>
      <c r="E168" s="8"/>
      <c r="F168" s="8"/>
      <c r="G168" s="9"/>
      <c r="H168" s="10">
        <f t="shared" si="38"/>
        <v>3600</v>
      </c>
      <c r="I168" s="11"/>
      <c r="J168" s="11"/>
      <c r="K168" s="12"/>
      <c r="L168" s="10">
        <f t="shared" si="39"/>
        <v>3204</v>
      </c>
      <c r="M168" s="11"/>
      <c r="N168" s="11"/>
      <c r="O168" s="40"/>
      <c r="P168" s="24">
        <f t="shared" si="37"/>
        <v>3075.8399999999997</v>
      </c>
      <c r="Q168" s="25"/>
      <c r="R168" s="25"/>
      <c r="S168" s="28"/>
    </row>
    <row r="169" spans="2:19" x14ac:dyDescent="0.25">
      <c r="B169" s="7" t="s">
        <v>6</v>
      </c>
      <c r="C169" s="56">
        <v>597000</v>
      </c>
      <c r="D169" s="7"/>
      <c r="E169" s="8"/>
      <c r="F169" s="8"/>
      <c r="G169" s="9">
        <f t="shared" ref="G169:G171" si="40">+C169*50%</f>
        <v>298500</v>
      </c>
      <c r="H169" s="10"/>
      <c r="I169" s="11"/>
      <c r="J169" s="11"/>
      <c r="K169" s="12">
        <f>+G169*72%+149250</f>
        <v>364170</v>
      </c>
      <c r="L169" s="41"/>
      <c r="M169" s="11"/>
      <c r="N169" s="11"/>
      <c r="O169" s="12">
        <f>+K169*89%+149250</f>
        <v>473361.3</v>
      </c>
      <c r="P169" s="24"/>
      <c r="Q169" s="25"/>
      <c r="R169" s="25"/>
      <c r="S169" s="28">
        <f>+O169*96%</f>
        <v>454426.848</v>
      </c>
    </row>
    <row r="170" spans="2:19" x14ac:dyDescent="0.25">
      <c r="B170" s="7" t="s">
        <v>7</v>
      </c>
      <c r="C170" s="56">
        <v>5700</v>
      </c>
      <c r="D170" s="7"/>
      <c r="E170" s="8"/>
      <c r="F170" s="8"/>
      <c r="G170" s="9">
        <f t="shared" si="40"/>
        <v>2850</v>
      </c>
      <c r="H170" s="10"/>
      <c r="I170" s="11"/>
      <c r="J170" s="11"/>
      <c r="K170" s="12">
        <f>+G170*72%+1425</f>
        <v>3477</v>
      </c>
      <c r="L170" s="41"/>
      <c r="M170" s="11"/>
      <c r="N170" s="11"/>
      <c r="O170" s="12">
        <f>+K170*89%+1425</f>
        <v>4519.5300000000007</v>
      </c>
      <c r="P170" s="24"/>
      <c r="Q170" s="25"/>
      <c r="R170" s="25"/>
      <c r="S170" s="28">
        <f t="shared" ref="S170:S171" si="41">+O170*96%</f>
        <v>4338.7488000000003</v>
      </c>
    </row>
    <row r="171" spans="2:19" x14ac:dyDescent="0.25">
      <c r="B171" s="7" t="s">
        <v>8</v>
      </c>
      <c r="C171" s="56">
        <v>97500</v>
      </c>
      <c r="D171" s="7"/>
      <c r="E171" s="8"/>
      <c r="F171" s="8"/>
      <c r="G171" s="9">
        <f t="shared" si="40"/>
        <v>48750</v>
      </c>
      <c r="H171" s="10"/>
      <c r="I171" s="11"/>
      <c r="J171" s="11"/>
      <c r="K171" s="12">
        <f>+G171*72%+24375</f>
        <v>59475</v>
      </c>
      <c r="L171" s="41"/>
      <c r="M171" s="11"/>
      <c r="N171" s="11"/>
      <c r="O171" s="12">
        <f>+K171*89%+24375</f>
        <v>77307.75</v>
      </c>
      <c r="P171" s="24"/>
      <c r="Q171" s="25"/>
      <c r="R171" s="25"/>
      <c r="S171" s="28">
        <f t="shared" si="41"/>
        <v>74215.44</v>
      </c>
    </row>
    <row r="172" spans="2:19" x14ac:dyDescent="0.25">
      <c r="B172" s="7" t="s">
        <v>9</v>
      </c>
      <c r="C172" s="56">
        <v>1680000</v>
      </c>
      <c r="D172" s="7"/>
      <c r="E172" s="8">
        <f>+C172</f>
        <v>1680000</v>
      </c>
      <c r="F172" s="8"/>
      <c r="G172" s="9"/>
      <c r="H172" s="10"/>
      <c r="I172" s="11">
        <f>+E172*72%</f>
        <v>1209600</v>
      </c>
      <c r="J172" s="11"/>
      <c r="K172" s="12"/>
      <c r="L172" s="41"/>
      <c r="M172" s="11">
        <f>+I172*89%</f>
        <v>1076544</v>
      </c>
      <c r="N172" s="11"/>
      <c r="O172" s="40"/>
      <c r="P172" s="24"/>
      <c r="Q172" s="25">
        <f>+M172*96%</f>
        <v>1033482.24</v>
      </c>
      <c r="R172" s="25"/>
      <c r="S172" s="28"/>
    </row>
    <row r="173" spans="2:19" x14ac:dyDescent="0.25">
      <c r="B173" s="7" t="s">
        <v>10</v>
      </c>
      <c r="C173" s="56">
        <v>5184000</v>
      </c>
      <c r="D173" s="7"/>
      <c r="E173" s="8"/>
      <c r="F173" s="8"/>
      <c r="G173" s="9"/>
      <c r="H173" s="10"/>
      <c r="I173" s="11">
        <f>+C173</f>
        <v>5184000</v>
      </c>
      <c r="J173" s="11"/>
      <c r="K173" s="12"/>
      <c r="L173" s="41"/>
      <c r="M173" s="11">
        <f>+I173*89%</f>
        <v>4613760</v>
      </c>
      <c r="N173" s="11"/>
      <c r="O173" s="40"/>
      <c r="P173" s="24"/>
      <c r="Q173" s="25">
        <f>+M173*96%</f>
        <v>4429209.5999999996</v>
      </c>
      <c r="R173" s="25"/>
      <c r="S173" s="28"/>
    </row>
    <row r="174" spans="2:19" x14ac:dyDescent="0.25">
      <c r="B174" s="7" t="s">
        <v>11</v>
      </c>
      <c r="C174" s="56">
        <v>912000</v>
      </c>
      <c r="D174" s="7"/>
      <c r="E174" s="8"/>
      <c r="F174" s="8">
        <f>+C174*50%</f>
        <v>456000</v>
      </c>
      <c r="G174" s="9"/>
      <c r="H174" s="10"/>
      <c r="I174" s="11"/>
      <c r="J174" s="11">
        <f>+F174*72%+228000</f>
        <v>556320</v>
      </c>
      <c r="K174" s="12"/>
      <c r="L174" s="41"/>
      <c r="M174" s="11"/>
      <c r="N174" s="11">
        <f>+J174*89%+228000</f>
        <v>723124.8</v>
      </c>
      <c r="O174" s="40"/>
      <c r="P174" s="24"/>
      <c r="Q174" s="25"/>
      <c r="R174" s="25">
        <f>+N174*96%</f>
        <v>694199.80799999996</v>
      </c>
      <c r="S174" s="28"/>
    </row>
    <row r="175" spans="2:19" x14ac:dyDescent="0.25">
      <c r="B175" s="7" t="s">
        <v>12</v>
      </c>
      <c r="C175" s="56">
        <v>528000</v>
      </c>
      <c r="D175" s="7"/>
      <c r="E175" s="8"/>
      <c r="F175" s="8">
        <f>+C175*50%</f>
        <v>264000</v>
      </c>
      <c r="G175" s="9"/>
      <c r="H175" s="10"/>
      <c r="I175" s="11"/>
      <c r="J175" s="11">
        <f>+F175*72%+132000</f>
        <v>322080</v>
      </c>
      <c r="K175" s="12"/>
      <c r="L175" s="41"/>
      <c r="M175" s="11"/>
      <c r="N175" s="11">
        <f>+J175*89%+132000</f>
        <v>418651.2</v>
      </c>
      <c r="O175" s="40"/>
      <c r="P175" s="24"/>
      <c r="Q175" s="25"/>
      <c r="R175" s="25">
        <f>+N175*96%</f>
        <v>401905.152</v>
      </c>
      <c r="S175" s="28"/>
    </row>
    <row r="176" spans="2:19" x14ac:dyDescent="0.25">
      <c r="B176" s="7" t="s">
        <v>13</v>
      </c>
      <c r="C176" s="56">
        <v>33000</v>
      </c>
      <c r="D176" s="7"/>
      <c r="E176" s="8"/>
      <c r="F176" s="8"/>
      <c r="G176" s="9">
        <f>+C176*50%</f>
        <v>16500</v>
      </c>
      <c r="H176" s="10"/>
      <c r="I176" s="11"/>
      <c r="J176" s="11"/>
      <c r="K176" s="12">
        <f>+G176*72%+8250</f>
        <v>20130</v>
      </c>
      <c r="L176" s="41"/>
      <c r="M176" s="11"/>
      <c r="N176" s="11"/>
      <c r="O176" s="12">
        <f>+K176*89%+8250</f>
        <v>26165.7</v>
      </c>
      <c r="P176" s="24"/>
      <c r="Q176" s="25"/>
      <c r="R176" s="25"/>
      <c r="S176" s="28">
        <f>+O176*96%</f>
        <v>25119.072</v>
      </c>
    </row>
    <row r="177" spans="2:19" x14ac:dyDescent="0.25">
      <c r="B177" s="7" t="s">
        <v>14</v>
      </c>
      <c r="C177" s="56">
        <v>225000</v>
      </c>
      <c r="D177" s="7"/>
      <c r="E177" s="8"/>
      <c r="F177" s="8"/>
      <c r="G177" s="9"/>
      <c r="H177" s="10"/>
      <c r="I177" s="11"/>
      <c r="J177" s="11"/>
      <c r="K177" s="12"/>
      <c r="L177" s="41">
        <v>225000</v>
      </c>
      <c r="M177" s="11"/>
      <c r="N177" s="11"/>
      <c r="O177" s="40"/>
      <c r="P177" s="24">
        <f>+L177*96%</f>
        <v>216000</v>
      </c>
      <c r="Q177" s="25"/>
      <c r="R177" s="25"/>
      <c r="S177" s="28"/>
    </row>
    <row r="178" spans="2:19" x14ac:dyDescent="0.25">
      <c r="B178" s="7" t="s">
        <v>15</v>
      </c>
      <c r="C178" s="56">
        <v>830000</v>
      </c>
      <c r="D178" s="7"/>
      <c r="E178" s="8"/>
      <c r="F178" s="8"/>
      <c r="G178" s="9"/>
      <c r="H178" s="10"/>
      <c r="I178" s="11"/>
      <c r="J178" s="11"/>
      <c r="K178" s="12"/>
      <c r="L178" s="41"/>
      <c r="M178" s="11">
        <v>830000</v>
      </c>
      <c r="N178" s="11"/>
      <c r="O178" s="40"/>
      <c r="P178" s="24"/>
      <c r="Q178" s="25">
        <f>+M178*96%</f>
        <v>796800</v>
      </c>
      <c r="R178" s="25"/>
      <c r="S178" s="28"/>
    </row>
    <row r="179" spans="2:19" ht="15.75" thickBot="1" x14ac:dyDescent="0.3">
      <c r="B179" s="13" t="s">
        <v>16</v>
      </c>
      <c r="C179" s="49">
        <v>198000</v>
      </c>
      <c r="D179" s="13"/>
      <c r="E179" s="14"/>
      <c r="F179" s="14"/>
      <c r="G179" s="15"/>
      <c r="H179" s="16"/>
      <c r="I179" s="17"/>
      <c r="J179" s="17"/>
      <c r="K179" s="18"/>
      <c r="L179" s="42"/>
      <c r="M179" s="17"/>
      <c r="N179" s="17">
        <v>198000</v>
      </c>
      <c r="O179" s="43"/>
      <c r="P179" s="35"/>
      <c r="Q179" s="36"/>
      <c r="R179" s="36">
        <f>+N179*96%</f>
        <v>190080</v>
      </c>
      <c r="S179" s="37"/>
    </row>
    <row r="180" spans="2:19" ht="16.5" thickTop="1" thickBot="1" x14ac:dyDescent="0.3">
      <c r="B180" s="60" t="s">
        <v>29</v>
      </c>
      <c r="C180" s="61"/>
      <c r="D180" s="19">
        <f>SUM(D163:D179)</f>
        <v>1365000</v>
      </c>
      <c r="E180" s="19">
        <f t="shared" ref="E180" si="42">SUM(E163:E179)</f>
        <v>1680000</v>
      </c>
      <c r="F180" s="19">
        <f t="shared" ref="F180" si="43">SUM(F163:F179)</f>
        <v>720000</v>
      </c>
      <c r="G180" s="19">
        <f t="shared" ref="G180" si="44">SUM(G163:G179)</f>
        <v>366600</v>
      </c>
      <c r="H180" s="20">
        <f t="shared" ref="H180" si="45">SUM(H163:H179)</f>
        <v>1738140</v>
      </c>
      <c r="I180" s="20">
        <f t="shared" ref="I180" si="46">SUM(I163:I179)</f>
        <v>6393600</v>
      </c>
      <c r="J180" s="20">
        <f t="shared" ref="J180" si="47">SUM(J163:J179)</f>
        <v>878400</v>
      </c>
      <c r="K180" s="20">
        <f t="shared" ref="K180" si="48">SUM(K163:K179)</f>
        <v>447252</v>
      </c>
      <c r="L180" s="20">
        <f t="shared" ref="L180" si="49">SUM(L163:L179)</f>
        <v>1771944.6</v>
      </c>
      <c r="M180" s="20">
        <f t="shared" ref="M180" si="50">SUM(M163:M179)</f>
        <v>6520304</v>
      </c>
      <c r="N180" s="20">
        <f t="shared" ref="N180" si="51">SUM(N163:N179)</f>
        <v>1339776</v>
      </c>
      <c r="O180" s="20">
        <f t="shared" ref="O180" si="52">SUM(O163:O179)</f>
        <v>581354.28</v>
      </c>
      <c r="P180" s="32">
        <f t="shared" ref="P180" si="53">SUM(P163:P179)</f>
        <v>1701066.8159999999</v>
      </c>
      <c r="Q180" s="32">
        <f t="shared" ref="Q180" si="54">SUM(Q163:Q179)</f>
        <v>6259491.8399999999</v>
      </c>
      <c r="R180" s="32">
        <f t="shared" ref="R180" si="55">SUM(R163:R179)</f>
        <v>1286184.96</v>
      </c>
      <c r="S180" s="32">
        <f t="shared" ref="S180" si="56">SUM(S163:S179)</f>
        <v>558100.10880000005</v>
      </c>
    </row>
    <row r="181" spans="2:19" ht="15.75" thickTop="1" x14ac:dyDescent="0.25">
      <c r="D181" s="62" t="s">
        <v>25</v>
      </c>
      <c r="E181" s="63"/>
      <c r="F181" s="63"/>
      <c r="G181" s="64"/>
      <c r="H181" s="62" t="s">
        <v>26</v>
      </c>
      <c r="I181" s="63"/>
      <c r="J181" s="63"/>
      <c r="K181" s="64"/>
      <c r="L181" s="62" t="s">
        <v>27</v>
      </c>
      <c r="M181" s="63"/>
      <c r="N181" s="63"/>
      <c r="O181" s="64"/>
      <c r="P181" s="65"/>
      <c r="Q181" s="66"/>
      <c r="R181" s="66"/>
      <c r="S181" s="67"/>
    </row>
    <row r="182" spans="2:19" ht="15.75" thickBot="1" x14ac:dyDescent="0.3">
      <c r="D182" s="68"/>
      <c r="E182" s="69"/>
      <c r="F182" s="69"/>
      <c r="G182" s="69"/>
      <c r="H182" s="68"/>
      <c r="I182" s="69"/>
      <c r="J182" s="69"/>
      <c r="K182" s="70"/>
      <c r="L182" s="71" t="s">
        <v>28</v>
      </c>
      <c r="M182" s="72"/>
      <c r="N182" s="72"/>
      <c r="O182" s="73"/>
      <c r="P182" s="74"/>
      <c r="Q182" s="75"/>
      <c r="R182" s="75"/>
      <c r="S182" s="76"/>
    </row>
    <row r="183" spans="2:19" ht="15.75" thickTop="1" x14ac:dyDescent="0.25"/>
  </sheetData>
  <mergeCells count="57">
    <mergeCell ref="Q152:R152"/>
    <mergeCell ref="B80:D80"/>
    <mergeCell ref="B93:D93"/>
    <mergeCell ref="K99:L99"/>
    <mergeCell ref="N99:O99"/>
    <mergeCell ref="B145:D145"/>
    <mergeCell ref="H139:I139"/>
    <mergeCell ref="H145:I145"/>
    <mergeCell ref="K145:L145"/>
    <mergeCell ref="H86:I86"/>
    <mergeCell ref="N86:O86"/>
    <mergeCell ref="H92:I92"/>
    <mergeCell ref="N92:O92"/>
    <mergeCell ref="P56:S56"/>
    <mergeCell ref="D8:G8"/>
    <mergeCell ref="H8:K8"/>
    <mergeCell ref="L8:O8"/>
    <mergeCell ref="P8:S8"/>
    <mergeCell ref="D28:G28"/>
    <mergeCell ref="H28:K28"/>
    <mergeCell ref="L28:O28"/>
    <mergeCell ref="B35:D35"/>
    <mergeCell ref="N41:O41"/>
    <mergeCell ref="N47:O47"/>
    <mergeCell ref="H41:I41"/>
    <mergeCell ref="K41:L41"/>
    <mergeCell ref="H47:I47"/>
    <mergeCell ref="L29:O29"/>
    <mergeCell ref="B27:C27"/>
    <mergeCell ref="D56:G56"/>
    <mergeCell ref="H56:K56"/>
    <mergeCell ref="L56:O56"/>
    <mergeCell ref="B75:C75"/>
    <mergeCell ref="D76:G76"/>
    <mergeCell ref="H76:K76"/>
    <mergeCell ref="L76:O76"/>
    <mergeCell ref="L77:O77"/>
    <mergeCell ref="B180:C180"/>
    <mergeCell ref="D181:G181"/>
    <mergeCell ref="H181:K181"/>
    <mergeCell ref="L181:O181"/>
    <mergeCell ref="P110:S110"/>
    <mergeCell ref="B129:C129"/>
    <mergeCell ref="D130:G130"/>
    <mergeCell ref="H130:K130"/>
    <mergeCell ref="L130:O130"/>
    <mergeCell ref="L131:O131"/>
    <mergeCell ref="D110:G110"/>
    <mergeCell ref="H110:K110"/>
    <mergeCell ref="L110:O110"/>
    <mergeCell ref="K152:L152"/>
    <mergeCell ref="E152:F152"/>
    <mergeCell ref="L182:O182"/>
    <mergeCell ref="D161:G161"/>
    <mergeCell ref="H161:K161"/>
    <mergeCell ref="L161:O161"/>
    <mergeCell ref="P161:S16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PCDANA</dc:creator>
  <cp:lastModifiedBy>PCDANA</cp:lastModifiedBy>
  <dcterms:created xsi:type="dcterms:W3CDTF">2026-09-06T12:08:01Z</dcterms:created>
  <dcterms:modified xsi:type="dcterms:W3CDTF">2026-10-05T15:05:07Z</dcterms:modified>
</cp:coreProperties>
</file>